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30" yWindow="465" windowWidth="24600" windowHeight="13980"/>
  </bookViews>
  <sheets>
    <sheet name="Rekapitulace stavby" sheetId="1" r:id="rId1"/>
    <sheet name="19003a - Parkoviště v ul...." sheetId="2" r:id="rId2"/>
  </sheets>
  <definedNames>
    <definedName name="_xlnm.Print_Titles" localSheetId="1">'19003a - Parkoviště v ul....'!$118:$118</definedName>
    <definedName name="_xlnm.Print_Titles" localSheetId="0">'Rekapitulace stavby'!$85:$85</definedName>
    <definedName name="_xlnm.Print_Area" localSheetId="1">'19003a - Parkoviště v ul....'!$C$4:$Q$69,'19003a - Parkoviště v ul....'!$C$75:$Q$103,'19003a - Parkoviště v ul....'!$C$109:$Q$162</definedName>
    <definedName name="_xlnm.Print_Area" localSheetId="0">'Rekapitulace stavby'!$C$4:$AP$70,'Rekapitulace stavby'!$C$76:$AP$96</definedName>
  </definedNames>
  <calcPr calcId="114210" fullCalcOnLoad="1"/>
</workbook>
</file>

<file path=xl/calcChain.xml><?xml version="1.0" encoding="utf-8"?>
<calcChain xmlns="http://schemas.openxmlformats.org/spreadsheetml/2006/main">
  <c r="BK158" i="2"/>
  <c r="BK159"/>
  <c r="BK160"/>
  <c r="BK161"/>
  <c r="BK162"/>
  <c r="BK157"/>
  <c r="N157"/>
  <c r="AA156"/>
  <c r="AA155"/>
  <c r="Y156"/>
  <c r="Y155"/>
  <c r="W156"/>
  <c r="W155"/>
  <c r="BK156"/>
  <c r="BK155"/>
  <c r="N155"/>
  <c r="AA147"/>
  <c r="AA149"/>
  <c r="AA151"/>
  <c r="AA153"/>
  <c r="AA146"/>
  <c r="Y147"/>
  <c r="Y149"/>
  <c r="Y151"/>
  <c r="Y153"/>
  <c r="Y146"/>
  <c r="W147"/>
  <c r="W149"/>
  <c r="W151"/>
  <c r="W153"/>
  <c r="W146"/>
  <c r="BK147"/>
  <c r="BK149"/>
  <c r="BK151"/>
  <c r="BK153"/>
  <c r="BK146"/>
  <c r="N146"/>
  <c r="AA142"/>
  <c r="AA144"/>
  <c r="AA141"/>
  <c r="Y142"/>
  <c r="Y144"/>
  <c r="Y141"/>
  <c r="W142"/>
  <c r="W144"/>
  <c r="W141"/>
  <c r="BK142"/>
  <c r="BK144"/>
  <c r="BK141"/>
  <c r="N141"/>
  <c r="AA129"/>
  <c r="AA131"/>
  <c r="AA133"/>
  <c r="AA135"/>
  <c r="AA137"/>
  <c r="AA139"/>
  <c r="AA128"/>
  <c r="Y129"/>
  <c r="Y131"/>
  <c r="Y133"/>
  <c r="Y135"/>
  <c r="Y137"/>
  <c r="Y139"/>
  <c r="Y128"/>
  <c r="W129"/>
  <c r="W131"/>
  <c r="W133"/>
  <c r="W135"/>
  <c r="W137"/>
  <c r="W139"/>
  <c r="W128"/>
  <c r="BK129"/>
  <c r="BK131"/>
  <c r="BK133"/>
  <c r="BK135"/>
  <c r="BK137"/>
  <c r="BK139"/>
  <c r="BK128"/>
  <c r="N128"/>
  <c r="AA122"/>
  <c r="AA124"/>
  <c r="AA126"/>
  <c r="AA121"/>
  <c r="Y122"/>
  <c r="Y124"/>
  <c r="Y126"/>
  <c r="Y121"/>
  <c r="W122"/>
  <c r="W124"/>
  <c r="W126"/>
  <c r="W121"/>
  <c r="BK122"/>
  <c r="BK124"/>
  <c r="BK126"/>
  <c r="BK121"/>
  <c r="N121"/>
  <c r="AA120"/>
  <c r="Y120"/>
  <c r="W120"/>
  <c r="BK120"/>
  <c r="N120"/>
  <c r="AA119"/>
  <c r="Y119"/>
  <c r="W119"/>
  <c r="BK119"/>
  <c r="N119"/>
  <c r="BI96"/>
  <c r="BI97"/>
  <c r="BI98"/>
  <c r="BI99"/>
  <c r="BI100"/>
  <c r="BI101"/>
  <c r="BI122"/>
  <c r="BI124"/>
  <c r="BI126"/>
  <c r="BI129"/>
  <c r="BI131"/>
  <c r="BI133"/>
  <c r="BI135"/>
  <c r="BI137"/>
  <c r="BI139"/>
  <c r="BI142"/>
  <c r="BI144"/>
  <c r="BI147"/>
  <c r="BI149"/>
  <c r="BI151"/>
  <c r="BI153"/>
  <c r="BI156"/>
  <c r="BI158"/>
  <c r="BI159"/>
  <c r="BI160"/>
  <c r="BI161"/>
  <c r="BI162"/>
  <c r="H35"/>
  <c r="BD88" i="1"/>
  <c r="BH96" i="2"/>
  <c r="BH97"/>
  <c r="BH98"/>
  <c r="BH99"/>
  <c r="BH100"/>
  <c r="BH101"/>
  <c r="BH122"/>
  <c r="BH124"/>
  <c r="BH126"/>
  <c r="BH129"/>
  <c r="BH131"/>
  <c r="BH133"/>
  <c r="BH135"/>
  <c r="BH137"/>
  <c r="BH139"/>
  <c r="BH142"/>
  <c r="BH144"/>
  <c r="BH147"/>
  <c r="BH149"/>
  <c r="BH151"/>
  <c r="BH153"/>
  <c r="BH156"/>
  <c r="BH158"/>
  <c r="BH159"/>
  <c r="BH160"/>
  <c r="BH161"/>
  <c r="BH162"/>
  <c r="H34"/>
  <c r="BC88" i="1"/>
  <c r="BG96" i="2"/>
  <c r="BG97"/>
  <c r="BG98"/>
  <c r="BG99"/>
  <c r="BG100"/>
  <c r="BG101"/>
  <c r="BG122"/>
  <c r="BG124"/>
  <c r="BG126"/>
  <c r="BG129"/>
  <c r="BG131"/>
  <c r="BG133"/>
  <c r="BG135"/>
  <c r="BG137"/>
  <c r="BG139"/>
  <c r="BG142"/>
  <c r="BG144"/>
  <c r="BG147"/>
  <c r="BG149"/>
  <c r="BG151"/>
  <c r="BG153"/>
  <c r="BG156"/>
  <c r="BG158"/>
  <c r="BG159"/>
  <c r="BG160"/>
  <c r="BG161"/>
  <c r="BG162"/>
  <c r="H33"/>
  <c r="BB88" i="1"/>
  <c r="BF96" i="2"/>
  <c r="BF97"/>
  <c r="BF98"/>
  <c r="BF99"/>
  <c r="BF100"/>
  <c r="BF101"/>
  <c r="BF122"/>
  <c r="BF124"/>
  <c r="BF126"/>
  <c r="BF129"/>
  <c r="BF131"/>
  <c r="BF133"/>
  <c r="BF135"/>
  <c r="BF137"/>
  <c r="BF139"/>
  <c r="BF142"/>
  <c r="BF144"/>
  <c r="BF147"/>
  <c r="BF149"/>
  <c r="BF151"/>
  <c r="BF153"/>
  <c r="BF156"/>
  <c r="BF158"/>
  <c r="BF159"/>
  <c r="BF160"/>
  <c r="BF161"/>
  <c r="BF162"/>
  <c r="H32"/>
  <c r="BA88" i="1"/>
  <c r="N86" i="2"/>
  <c r="N96"/>
  <c r="BE96"/>
  <c r="N97"/>
  <c r="BE97"/>
  <c r="N98"/>
  <c r="BE98"/>
  <c r="N99"/>
  <c r="BE99"/>
  <c r="N100"/>
  <c r="BE100"/>
  <c r="N101"/>
  <c r="BE101"/>
  <c r="N122"/>
  <c r="BE122"/>
  <c r="N124"/>
  <c r="BE124"/>
  <c r="N126"/>
  <c r="BE126"/>
  <c r="N129"/>
  <c r="BE129"/>
  <c r="N131"/>
  <c r="BE131"/>
  <c r="N133"/>
  <c r="BE133"/>
  <c r="N135"/>
  <c r="BE135"/>
  <c r="N137"/>
  <c r="BE137"/>
  <c r="N139"/>
  <c r="BE139"/>
  <c r="N142"/>
  <c r="BE142"/>
  <c r="N144"/>
  <c r="BE144"/>
  <c r="N147"/>
  <c r="BE147"/>
  <c r="N149"/>
  <c r="BE149"/>
  <c r="N151"/>
  <c r="BE151"/>
  <c r="N153"/>
  <c r="BE153"/>
  <c r="N156"/>
  <c r="BE156"/>
  <c r="N158"/>
  <c r="BE158"/>
  <c r="N159"/>
  <c r="BE159"/>
  <c r="N160"/>
  <c r="BE160"/>
  <c r="N161"/>
  <c r="BE161"/>
  <c r="N162"/>
  <c r="BE162"/>
  <c r="H31"/>
  <c r="AZ88" i="1"/>
  <c r="AY88"/>
  <c r="AX88"/>
  <c r="M32" i="2"/>
  <c r="AW88" i="1"/>
  <c r="M31" i="2"/>
  <c r="AV88" i="1"/>
  <c r="AU88"/>
  <c r="M26" i="2"/>
  <c r="N95"/>
  <c r="M27"/>
  <c r="M29"/>
  <c r="AG88" i="1"/>
  <c r="AS88"/>
  <c r="N93" i="2"/>
  <c r="N92"/>
  <c r="N91"/>
  <c r="N90"/>
  <c r="N89"/>
  <c r="N88"/>
  <c r="N87"/>
  <c r="M116"/>
  <c r="E14"/>
  <c r="F116"/>
  <c r="M115"/>
  <c r="F115"/>
  <c r="O8"/>
  <c r="M113"/>
  <c r="F113"/>
  <c r="F111"/>
  <c r="L103"/>
  <c r="M82"/>
  <c r="F82"/>
  <c r="M81"/>
  <c r="F81"/>
  <c r="M79"/>
  <c r="F79"/>
  <c r="F77"/>
  <c r="N39"/>
  <c r="H39"/>
  <c r="L37"/>
  <c r="O14"/>
  <c r="O13"/>
  <c r="BD87" i="1"/>
  <c r="CH91"/>
  <c r="CH92"/>
  <c r="CH93"/>
  <c r="CH94"/>
  <c r="W35"/>
  <c r="BC87"/>
  <c r="CG91"/>
  <c r="CG92"/>
  <c r="CG93"/>
  <c r="CG94"/>
  <c r="W34"/>
  <c r="BB87"/>
  <c r="CF91"/>
  <c r="CF92"/>
  <c r="CF93"/>
  <c r="CF94"/>
  <c r="W33"/>
  <c r="BA87"/>
  <c r="AW87"/>
  <c r="BZ91"/>
  <c r="BZ92"/>
  <c r="BZ93"/>
  <c r="BZ94"/>
  <c r="AK32"/>
  <c r="CE91"/>
  <c r="CE92"/>
  <c r="CE93"/>
  <c r="CE94"/>
  <c r="W32"/>
  <c r="AZ87"/>
  <c r="AV87"/>
  <c r="AG87"/>
  <c r="AG91"/>
  <c r="AV91"/>
  <c r="BY91"/>
  <c r="AG92"/>
  <c r="AV92"/>
  <c r="BY92"/>
  <c r="AG93"/>
  <c r="AV93"/>
  <c r="BY93"/>
  <c r="AG94"/>
  <c r="AV94"/>
  <c r="BY94"/>
  <c r="AK31"/>
  <c r="CD91"/>
  <c r="CD92"/>
  <c r="CD93"/>
  <c r="CD94"/>
  <c r="W31"/>
  <c r="AG90"/>
  <c r="AK27"/>
  <c r="AK26"/>
  <c r="AT87"/>
  <c r="AN87"/>
  <c r="AN91"/>
  <c r="AN92"/>
  <c r="AN93"/>
  <c r="AN94"/>
  <c r="AN90"/>
  <c r="AN96"/>
  <c r="AG96"/>
  <c r="CK94"/>
  <c r="CJ94"/>
  <c r="CI94"/>
  <c r="CC94"/>
  <c r="CB94"/>
  <c r="CA94"/>
  <c r="CK93"/>
  <c r="CJ93"/>
  <c r="CI93"/>
  <c r="CC93"/>
  <c r="CB93"/>
  <c r="CA93"/>
  <c r="CK92"/>
  <c r="CJ92"/>
  <c r="CI92"/>
  <c r="CC92"/>
  <c r="CB92"/>
  <c r="CA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<sst xmlns="http://schemas.openxmlformats.org/spreadsheetml/2006/main" count="756" uniqueCount="222">
  <si>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</si>
  <si>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</si>
  <si>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</si>
  <si>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</si>
  <si>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</si>
  <si>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</si>
  <si>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</si>
  <si>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</si>
  <si>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</si>
  <si>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</si>
  <si>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</si>
  <si>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</si>
  <si>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</si>
  <si>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</si>
  <si>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</si>
  <si>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</si>
  <si>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</si>
  <si>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19003a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</si>
  <si>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</si>
  <si>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</si>
  <si>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Parkoviště v ul. Komenského - kpt. Nálepky</t>
  </si>
  <si>
    <t>JKSO:</t>
  </si>
  <si>
    <t>822</t>
  </si>
  <si>
    <t>CC-CZ:</t>
  </si>
  <si>
    <t>2</t>
  </si>
  <si>
    <t>Místo:</t>
  </si>
  <si>
    <t>Milevsko</t>
  </si>
  <si>
    <t>Datum:</t>
  </si>
  <si>
    <t>3.10.2019</t>
  </si>
  <si>
    <t>CZ-CPV:</t>
  </si>
  <si>
    <t>44000000-0</t>
  </si>
  <si>
    <t>CZ-CPA:</t>
  </si>
  <si>
    <t>42</t>
  </si>
  <si>
    <t>Objednatel:</t>
  </si>
  <si>
    <t>IČ:</t>
  </si>
  <si>
    <t>Město Milevsko</t>
  </si>
  <si>
    <t>DIČ:</t>
  </si>
  <si>
    <t>Zhotovitel:</t>
  </si>
  <si>
    <t>Vyplň údaj</t>
  </si>
  <si>
    <t>Projektant:</t>
  </si>
  <si>
    <t>Ladislav Mach - PROKLAMA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</si>
  <si>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</si>
  <si>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</si>
  <si>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</si>
  <si>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</si>
  <si>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</si>
  <si>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</si>
  <si>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</si>
  <si>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</si>
  <si>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</si>
  <si>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</si>
  <si>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</si>
  <si>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</si>
  <si>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</si>
  <si>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</si>
  <si>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</si>
  <si>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</si>
  <si>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</si>
  <si>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</si>
  <si>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</si>
  <si>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</si>
  <si>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</si>
  <si>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</si>
  <si>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</si>
  <si>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</si>
  <si>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</si>
  <si>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</si>
  <si>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</si>
  <si>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</si>
  <si>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</si>
  <si>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</si>
  <si>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</si>
  <si>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</si>
  <si>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</si>
  <si>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</si>
  <si>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</si>
  <si>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</si>
  <si>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</si>
  <si>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</si>
  <si>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</si>
  <si>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</si>
  <si>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</si>
  <si>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</si>
  <si>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</si>
  <si>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</si>
  <si>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{e773c2e1-1b5f-4a2d-8c36-4d9c49bde4b5}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</si>
  <si>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</si>
  <si>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</si>
  <si>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</si>
  <si>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</si>
  <si>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</si>
  <si>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</si>
  <si>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</si>
  <si>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</si>
  <si>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</si>
  <si>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</si>
  <si>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</si>
  <si>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</si>
  <si>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</si>
  <si>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</si>
  <si>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</si>
  <si>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</si>
  <si>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</si>
  <si>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</si>
  <si>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</si>
  <si>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Náklady z rozpočtu</t>
  </si>
  <si>
    <t>MJ 1</t>
  </si>
  <si>
    <t>[m2 plochy]:</t>
  </si>
  <si>
    <t>ZRN/MJ 1:</t>
  </si>
  <si>
    <t>Rozpočet/MJ 1:</t>
  </si>
  <si>
    <t>MJ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</si>
  <si>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</si>
  <si>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</si>
  <si>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</si>
  <si>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</si>
  <si>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</si>
  <si>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</si>
  <si>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</si>
  <si>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</si>
  <si>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</si>
  <si>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</si>
  <si>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</si>
  <si>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</si>
  <si>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</si>
  <si>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</si>
  <si>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</si>
  <si>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</si>
  <si>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</si>
  <si>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</si>
  <si>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</si>
  <si>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</si>
  <si>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</si>
  <si>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</si>
  <si>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</si>
  <si>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</si>
  <si>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</si>
  <si>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</si>
  <si>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</si>
  <si>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</si>
  <si>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</si>
  <si>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</si>
  <si>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</si>
  <si>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</si>
  <si>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</si>
  <si>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</si>
  <si>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</si>
  <si>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</si>
  <si>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113107111</t>
  </si>
  <si>
    <t>Odstranění podkladu pl do 50 m2 z kameniva těženého tl 100 mm</t>
  </si>
  <si>
    <t>m2</t>
  </si>
  <si>
    <t>4</t>
  </si>
  <si>
    <t>2114874672</t>
  </si>
  <si>
    <t>((3,50*2,00)+(7,20*1,50))          "ul. kpt. Nálepky"</t>
  </si>
  <si>
    <t>VV</t>
  </si>
  <si>
    <t>113107123</t>
  </si>
  <si>
    <t>Odstranění podkladu pl do 50 m2 z kameniva drceného tl 300 mm</t>
  </si>
  <si>
    <t>162484432</t>
  </si>
  <si>
    <t>17,800</t>
  </si>
  <si>
    <t>3</t>
  </si>
  <si>
    <t>113107142</t>
  </si>
  <si>
    <t>Odstranění podkladu pl do 50 m2 živičných tl 100 mm</t>
  </si>
  <si>
    <t>-956944386</t>
  </si>
  <si>
    <t>566901231</t>
  </si>
  <si>
    <t>Vyspravení podkladu po překopech ing sítí plochy přes 15 m2 štěrkodrtí tl. 100 mm</t>
  </si>
  <si>
    <t>258306973</t>
  </si>
  <si>
    <t>5</t>
  </si>
  <si>
    <t>566901241</t>
  </si>
  <si>
    <t>Vyspravení podkladu po překopech ing sítí plochy přes 15 m2 kamenivem hrubým drceným tl. 100 mm</t>
  </si>
  <si>
    <t>-237840747</t>
  </si>
  <si>
    <t>6</t>
  </si>
  <si>
    <t>566901261</t>
  </si>
  <si>
    <t>Vyspravení podkladu po překopech ing sítí plochy přes 15 m2 obalovaným kamenivem ACP (OK) tl. 100 mm</t>
  </si>
  <si>
    <t>-622652283</t>
  </si>
  <si>
    <t>7</t>
  </si>
  <si>
    <t>572331111</t>
  </si>
  <si>
    <t>Vyspravení krytu komunikací po překopech plochy přes 15 m2 obalovaným kamenivem tl 50 mm</t>
  </si>
  <si>
    <t>-335869244</t>
  </si>
  <si>
    <t>8</t>
  </si>
  <si>
    <t>572341111</t>
  </si>
  <si>
    <t>Vyspravení krytu komunikací po překopech plochy přes 15 m2 asfalt betonem ACO (AB) tl 50 mm</t>
  </si>
  <si>
    <t>1677340083</t>
  </si>
  <si>
    <t>9</t>
  </si>
  <si>
    <t>599142111</t>
  </si>
  <si>
    <t>Úprava zálivky dilatačních nebo pracovních spár v cementobetonovém krytu hl do 40 mm š do 40 mm</t>
  </si>
  <si>
    <t>m</t>
  </si>
  <si>
    <t>557964459</t>
  </si>
  <si>
    <t>((3,50+2,00)+(7,20+1,50))*2         "ul. kpt. Nálepky"</t>
  </si>
  <si>
    <t>10</t>
  </si>
  <si>
    <t>919735112</t>
  </si>
  <si>
    <t>Řezání stávajícího živičného krytu hl do 100 mm</t>
  </si>
  <si>
    <t>828702796</t>
  </si>
  <si>
    <t>11</t>
  </si>
  <si>
    <t>938909311</t>
  </si>
  <si>
    <t>Čištění vozovek metením strojně podkladu nebo krytu betonového nebo živičného</t>
  </si>
  <si>
    <t>606129247</t>
  </si>
  <si>
    <t>1000,00                   "Předpoklad"</t>
  </si>
  <si>
    <t>12</t>
  </si>
  <si>
    <t>997221551</t>
  </si>
  <si>
    <t>Vodorovná doprava suti ze sypkých materiálů do 1 km</t>
  </si>
  <si>
    <t>t</t>
  </si>
  <si>
    <t>1807754495</t>
  </si>
  <si>
    <t>14,952</t>
  </si>
  <si>
    <t>13</t>
  </si>
  <si>
    <t>997221559</t>
  </si>
  <si>
    <t>Příplatek ZKD 1 km u vodorovné dopravy suti ze sypkých materiálů</t>
  </si>
  <si>
    <t>214008018</t>
  </si>
  <si>
    <t>14,952*9          "Odvoz do 10 km"</t>
  </si>
  <si>
    <t>14</t>
  </si>
  <si>
    <t>997221845</t>
  </si>
  <si>
    <t>Poplatek za uložení odpadu z asfaltových povrchů na skládce (skládkovné)</t>
  </si>
  <si>
    <t>1929369441</t>
  </si>
  <si>
    <t>3,916</t>
  </si>
  <si>
    <t>997221855</t>
  </si>
  <si>
    <t>Poplatek za uložení odpadu z kameniva na skládce (skládkovné)</t>
  </si>
  <si>
    <t>1438158409</t>
  </si>
  <si>
    <t>(3,204+7,832)</t>
  </si>
  <si>
    <t>16</t>
  </si>
  <si>
    <t>998225111</t>
  </si>
  <si>
    <t>Přesun hmot pro pozemní komunikace s krytem z kamene, monolitickým betonovým nebo živičným</t>
  </si>
  <si>
    <t>2134256615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</si>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</sst>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1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3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166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1" fillId="3" borderId="10" xfId="0" applyNumberFormat="1" applyFont="1" applyFill="1" applyBorder="1" applyAlignment="1" applyProtection="1">
      <alignment horizontal="center" vertical="center"/>
      <protection locked="0"/>
    </xf>
    <xf numFmtId="0" fontId="21" fillId="3" borderId="11" xfId="0" applyFont="1" applyFill="1" applyBorder="1" applyAlignment="1" applyProtection="1">
      <alignment horizontal="center" vertical="center"/>
      <protection locked="0"/>
    </xf>
    <xf numFmtId="4" fontId="21" fillId="0" borderId="12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1" fillId="3" borderId="13" xfId="0" applyNumberFormat="1" applyFont="1" applyFill="1" applyBorder="1" applyAlignment="1" applyProtection="1">
      <alignment horizontal="center" vertical="center"/>
      <protection locked="0"/>
    </xf>
    <xf numFmtId="0" fontId="21" fillId="3" borderId="0" xfId="0" applyFont="1" applyFill="1" applyBorder="1" applyAlignment="1" applyProtection="1">
      <alignment horizontal="center" vertical="center"/>
      <protection locked="0"/>
    </xf>
    <xf numFmtId="4" fontId="21" fillId="0" borderId="14" xfId="0" applyNumberFormat="1" applyFont="1" applyBorder="1" applyAlignment="1">
      <alignment vertical="center"/>
    </xf>
    <xf numFmtId="164" fontId="21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3" borderId="16" xfId="0" applyFont="1" applyFill="1" applyBorder="1" applyAlignment="1" applyProtection="1">
      <alignment horizontal="center" vertical="center"/>
      <protection locked="0"/>
    </xf>
    <xf numFmtId="4" fontId="21" fillId="0" borderId="17" xfId="0" applyNumberFormat="1" applyFont="1" applyBorder="1" applyAlignment="1">
      <alignment vertical="center"/>
    </xf>
    <xf numFmtId="0" fontId="24" fillId="4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right" vertical="center"/>
    </xf>
    <xf numFmtId="167" fontId="1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1" xfId="0" applyNumberFormat="1" applyFont="1" applyBorder="1" applyAlignment="1"/>
    <xf numFmtId="166" fontId="33" fillId="0" borderId="12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3" borderId="24" xfId="0" applyFont="1" applyFill="1" applyBorder="1" applyAlignment="1" applyProtection="1">
      <alignment horizontal="center" vertical="center"/>
      <protection locked="0"/>
    </xf>
    <xf numFmtId="49" fontId="0" fillId="3" borderId="24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4" xfId="0" applyFont="1" applyFill="1" applyBorder="1" applyAlignment="1" applyProtection="1">
      <alignment horizontal="center" vertical="center" wrapText="1"/>
      <protection locked="0"/>
    </xf>
    <xf numFmtId="167" fontId="0" fillId="3" borderId="24" xfId="0" applyNumberFormat="1" applyFont="1" applyFill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24" fillId="4" borderId="0" xfId="0" applyNumberFormat="1" applyFont="1" applyFill="1" applyBorder="1" applyAlignment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0" fontId="32" fillId="4" borderId="22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0" borderId="24" xfId="0" applyNumberFormat="1" applyFont="1" applyBorder="1" applyAlignment="1">
      <alignment vertical="center"/>
    </xf>
    <xf numFmtId="0" fontId="0" fillId="3" borderId="24" xfId="0" applyFont="1" applyFill="1" applyBorder="1" applyAlignment="1" applyProtection="1">
      <alignment horizontal="left" vertical="center" wrapText="1"/>
      <protection locked="0"/>
    </xf>
    <xf numFmtId="4" fontId="5" fillId="0" borderId="22" xfId="0" applyNumberFormat="1" applyFont="1" applyBorder="1" applyAlignment="1"/>
    <xf numFmtId="4" fontId="5" fillId="0" borderId="22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4" fontId="6" fillId="0" borderId="16" xfId="0" applyNumberFormat="1" applyFont="1" applyBorder="1" applyAlignment="1"/>
    <xf numFmtId="4" fontId="6" fillId="0" borderId="16" xfId="0" applyNumberFormat="1" applyFont="1" applyBorder="1" applyAlignment="1">
      <alignment vertical="center"/>
    </xf>
    <xf numFmtId="4" fontId="24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" fillId="4" borderId="25" xfId="0" applyNumberFormat="1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211" t="s">
        <v>8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0" t="s">
        <v>12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3"/>
      <c r="AS4" s="24" t="s">
        <v>13</v>
      </c>
      <c r="BE4" s="25" t="s">
        <v>14</v>
      </c>
      <c r="BS4" s="18" t="s">
        <v>15</v>
      </c>
    </row>
    <row r="5" spans="1:73" ht="14.45" customHeight="1">
      <c r="B5" s="22"/>
      <c r="C5" s="26"/>
      <c r="D5" s="27" t="s">
        <v>16</v>
      </c>
      <c r="E5" s="26"/>
      <c r="F5" s="26"/>
      <c r="G5" s="26"/>
      <c r="H5" s="26"/>
      <c r="I5" s="26"/>
      <c r="J5" s="26"/>
      <c r="K5" s="184" t="s">
        <v>17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26"/>
      <c r="AQ5" s="23"/>
      <c r="BE5" s="182" t="s">
        <v>18</v>
      </c>
      <c r="BS5" s="18" t="s">
        <v>9</v>
      </c>
    </row>
    <row r="6" spans="1:73" ht="36.950000000000003" customHeight="1">
      <c r="B6" s="22"/>
      <c r="C6" s="26"/>
      <c r="D6" s="29" t="s">
        <v>19</v>
      </c>
      <c r="E6" s="26"/>
      <c r="F6" s="26"/>
      <c r="G6" s="26"/>
      <c r="H6" s="26"/>
      <c r="I6" s="26"/>
      <c r="J6" s="26"/>
      <c r="K6" s="186" t="s">
        <v>20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26"/>
      <c r="AQ6" s="23"/>
      <c r="BE6" s="183"/>
      <c r="BS6" s="18" t="s">
        <v>9</v>
      </c>
    </row>
    <row r="7" spans="1:73" ht="14.45" customHeight="1">
      <c r="B7" s="22"/>
      <c r="C7" s="26"/>
      <c r="D7" s="30" t="s">
        <v>21</v>
      </c>
      <c r="E7" s="26"/>
      <c r="F7" s="26"/>
      <c r="G7" s="26"/>
      <c r="H7" s="26"/>
      <c r="I7" s="26"/>
      <c r="J7" s="26"/>
      <c r="K7" s="28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23</v>
      </c>
      <c r="AL7" s="26"/>
      <c r="AM7" s="26"/>
      <c r="AN7" s="28" t="s">
        <v>24</v>
      </c>
      <c r="AO7" s="26"/>
      <c r="AP7" s="26"/>
      <c r="AQ7" s="23"/>
      <c r="BE7" s="183"/>
      <c r="BS7" s="18" t="s">
        <v>9</v>
      </c>
    </row>
    <row r="8" spans="1:73" ht="14.45" customHeight="1">
      <c r="B8" s="22"/>
      <c r="C8" s="26"/>
      <c r="D8" s="30" t="s">
        <v>25</v>
      </c>
      <c r="E8" s="26"/>
      <c r="F8" s="26"/>
      <c r="G8" s="26"/>
      <c r="H8" s="26"/>
      <c r="I8" s="26"/>
      <c r="J8" s="26"/>
      <c r="K8" s="28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27</v>
      </c>
      <c r="AL8" s="26"/>
      <c r="AM8" s="26"/>
      <c r="AN8" s="31" t="s">
        <v>28</v>
      </c>
      <c r="AO8" s="26"/>
      <c r="AP8" s="26"/>
      <c r="AQ8" s="23"/>
      <c r="BE8" s="183"/>
      <c r="BS8" s="18" t="s">
        <v>9</v>
      </c>
    </row>
    <row r="9" spans="1:73" ht="29.25" customHeight="1">
      <c r="B9" s="22"/>
      <c r="C9" s="26"/>
      <c r="D9" s="27" t="s">
        <v>29</v>
      </c>
      <c r="E9" s="26"/>
      <c r="F9" s="26"/>
      <c r="G9" s="26"/>
      <c r="H9" s="26"/>
      <c r="I9" s="26"/>
      <c r="J9" s="26"/>
      <c r="K9" s="32" t="s">
        <v>30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7" t="s">
        <v>31</v>
      </c>
      <c r="AL9" s="26"/>
      <c r="AM9" s="26"/>
      <c r="AN9" s="32" t="s">
        <v>32</v>
      </c>
      <c r="AO9" s="26"/>
      <c r="AP9" s="26"/>
      <c r="AQ9" s="23"/>
      <c r="BE9" s="183"/>
      <c r="BS9" s="18" t="s">
        <v>9</v>
      </c>
    </row>
    <row r="10" spans="1:73" ht="14.45" customHeight="1">
      <c r="B10" s="22"/>
      <c r="C10" s="26"/>
      <c r="D10" s="30" t="s">
        <v>33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34</v>
      </c>
      <c r="AL10" s="26"/>
      <c r="AM10" s="26"/>
      <c r="AN10" s="28" t="s">
        <v>5</v>
      </c>
      <c r="AO10" s="26"/>
      <c r="AP10" s="26"/>
      <c r="AQ10" s="23"/>
      <c r="BE10" s="183"/>
      <c r="BS10" s="18" t="s">
        <v>9</v>
      </c>
    </row>
    <row r="11" spans="1:73" ht="18.399999999999999" customHeight="1">
      <c r="B11" s="22"/>
      <c r="C11" s="26"/>
      <c r="D11" s="26"/>
      <c r="E11" s="28" t="s">
        <v>35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36</v>
      </c>
      <c r="AL11" s="26"/>
      <c r="AM11" s="26"/>
      <c r="AN11" s="28" t="s">
        <v>5</v>
      </c>
      <c r="AO11" s="26"/>
      <c r="AP11" s="26"/>
      <c r="AQ11" s="23"/>
      <c r="BE11" s="183"/>
      <c r="BS11" s="18" t="s">
        <v>9</v>
      </c>
    </row>
    <row r="12" spans="1:73" ht="6.95" customHeight="1">
      <c r="B12" s="22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3"/>
      <c r="BE12" s="183"/>
      <c r="BS12" s="18" t="s">
        <v>9</v>
      </c>
    </row>
    <row r="13" spans="1:73" ht="14.45" customHeight="1">
      <c r="B13" s="22"/>
      <c r="C13" s="26"/>
      <c r="D13" s="30" t="s">
        <v>37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34</v>
      </c>
      <c r="AL13" s="26"/>
      <c r="AM13" s="26"/>
      <c r="AN13" s="33" t="s">
        <v>38</v>
      </c>
      <c r="AO13" s="26"/>
      <c r="AP13" s="26"/>
      <c r="AQ13" s="23"/>
      <c r="BE13" s="183"/>
      <c r="BS13" s="18" t="s">
        <v>9</v>
      </c>
    </row>
    <row r="14" spans="1:73" ht="15">
      <c r="B14" s="22"/>
      <c r="C14" s="26"/>
      <c r="D14" s="26"/>
      <c r="E14" s="187" t="s">
        <v>38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30" t="s">
        <v>36</v>
      </c>
      <c r="AL14" s="26"/>
      <c r="AM14" s="26"/>
      <c r="AN14" s="33" t="s">
        <v>38</v>
      </c>
      <c r="AO14" s="26"/>
      <c r="AP14" s="26"/>
      <c r="AQ14" s="23"/>
      <c r="BE14" s="183"/>
      <c r="BS14" s="18" t="s">
        <v>9</v>
      </c>
    </row>
    <row r="15" spans="1:73" ht="6.95" customHeight="1"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3"/>
      <c r="BE15" s="183"/>
      <c r="BS15" s="18" t="s">
        <v>6</v>
      </c>
    </row>
    <row r="16" spans="1:73" ht="14.45" customHeight="1">
      <c r="B16" s="22"/>
      <c r="C16" s="26"/>
      <c r="D16" s="30" t="s">
        <v>39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34</v>
      </c>
      <c r="AL16" s="26"/>
      <c r="AM16" s="26"/>
      <c r="AN16" s="28" t="s">
        <v>5</v>
      </c>
      <c r="AO16" s="26"/>
      <c r="AP16" s="26"/>
      <c r="AQ16" s="23"/>
      <c r="BE16" s="183"/>
      <c r="BS16" s="18" t="s">
        <v>6</v>
      </c>
    </row>
    <row r="17" spans="2:71" ht="18.399999999999999" customHeight="1">
      <c r="B17" s="22"/>
      <c r="C17" s="26"/>
      <c r="D17" s="26"/>
      <c r="E17" s="28" t="s">
        <v>40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36</v>
      </c>
      <c r="AL17" s="26"/>
      <c r="AM17" s="26"/>
      <c r="AN17" s="28" t="s">
        <v>5</v>
      </c>
      <c r="AO17" s="26"/>
      <c r="AP17" s="26"/>
      <c r="AQ17" s="23"/>
      <c r="BE17" s="183"/>
      <c r="BS17" s="18" t="s">
        <v>41</v>
      </c>
    </row>
    <row r="18" spans="2:71" ht="6.95" customHeight="1">
      <c r="B18" s="2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3"/>
      <c r="BE18" s="183"/>
      <c r="BS18" s="18" t="s">
        <v>9</v>
      </c>
    </row>
    <row r="19" spans="2:71" ht="14.45" customHeight="1">
      <c r="B19" s="22"/>
      <c r="C19" s="26"/>
      <c r="D19" s="30" t="s">
        <v>42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34</v>
      </c>
      <c r="AL19" s="26"/>
      <c r="AM19" s="26"/>
      <c r="AN19" s="28" t="s">
        <v>5</v>
      </c>
      <c r="AO19" s="26"/>
      <c r="AP19" s="26"/>
      <c r="AQ19" s="23"/>
      <c r="BE19" s="183"/>
      <c r="BS19" s="18" t="s">
        <v>9</v>
      </c>
    </row>
    <row r="20" spans="2:71" ht="18.399999999999999" customHeight="1">
      <c r="B20" s="22"/>
      <c r="C20" s="26"/>
      <c r="D20" s="26"/>
      <c r="E20" s="28" t="s">
        <v>40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36</v>
      </c>
      <c r="AL20" s="26"/>
      <c r="AM20" s="26"/>
      <c r="AN20" s="28" t="s">
        <v>5</v>
      </c>
      <c r="AO20" s="26"/>
      <c r="AP20" s="26"/>
      <c r="AQ20" s="23"/>
      <c r="BE20" s="183"/>
    </row>
    <row r="21" spans="2:71" ht="6.95" customHeight="1">
      <c r="B21" s="2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3"/>
      <c r="BE21" s="183"/>
    </row>
    <row r="22" spans="2:71" ht="15">
      <c r="B22" s="22"/>
      <c r="C22" s="26"/>
      <c r="D22" s="30" t="s">
        <v>43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3"/>
      <c r="BE22" s="183"/>
    </row>
    <row r="23" spans="2:71" ht="22.5" customHeight="1">
      <c r="B23" s="22"/>
      <c r="C23" s="26"/>
      <c r="D23" s="26"/>
      <c r="E23" s="189" t="s">
        <v>5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26"/>
      <c r="AP23" s="26"/>
      <c r="AQ23" s="23"/>
      <c r="BE23" s="183"/>
    </row>
    <row r="24" spans="2:71" ht="6.95" customHeight="1">
      <c r="B24" s="2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3"/>
      <c r="BE24" s="183"/>
    </row>
    <row r="25" spans="2:71" ht="6.95" customHeight="1">
      <c r="B25" s="22"/>
      <c r="C25" s="26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6"/>
      <c r="AQ25" s="23"/>
      <c r="BE25" s="183"/>
    </row>
    <row r="26" spans="2:71" ht="14.45" customHeight="1">
      <c r="B26" s="22"/>
      <c r="C26" s="26"/>
      <c r="D26" s="35" t="s">
        <v>44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0">
        <f>ROUND(AG87,2)</f>
        <v>0</v>
      </c>
      <c r="AL26" s="185"/>
      <c r="AM26" s="185"/>
      <c r="AN26" s="185"/>
      <c r="AO26" s="185"/>
      <c r="AP26" s="26"/>
      <c r="AQ26" s="23"/>
      <c r="BE26" s="183"/>
    </row>
    <row r="27" spans="2:71" ht="14.45" customHeight="1">
      <c r="B27" s="22"/>
      <c r="C27" s="26"/>
      <c r="D27" s="35" t="s">
        <v>45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0">
        <f>ROUND(AG90,2)</f>
        <v>0</v>
      </c>
      <c r="AL27" s="190"/>
      <c r="AM27" s="190"/>
      <c r="AN27" s="190"/>
      <c r="AO27" s="190"/>
      <c r="AP27" s="26"/>
      <c r="AQ27" s="23"/>
      <c r="BE27" s="183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183"/>
    </row>
    <row r="29" spans="2:71" s="1" customFormat="1" ht="25.9" customHeight="1">
      <c r="B29" s="36"/>
      <c r="C29" s="37"/>
      <c r="D29" s="39" t="s">
        <v>46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191">
        <f>ROUND(AK26+AK27,2)</f>
        <v>0</v>
      </c>
      <c r="AL29" s="192"/>
      <c r="AM29" s="192"/>
      <c r="AN29" s="192"/>
      <c r="AO29" s="192"/>
      <c r="AP29" s="37"/>
      <c r="AQ29" s="38"/>
      <c r="BE29" s="183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183"/>
    </row>
    <row r="31" spans="2:71" s="2" customFormat="1" ht="14.45" customHeight="1">
      <c r="B31" s="41"/>
      <c r="C31" s="42"/>
      <c r="D31" s="43" t="s">
        <v>47</v>
      </c>
      <c r="E31" s="42"/>
      <c r="F31" s="43" t="s">
        <v>48</v>
      </c>
      <c r="G31" s="42"/>
      <c r="H31" s="42"/>
      <c r="I31" s="42"/>
      <c r="J31" s="42"/>
      <c r="K31" s="42"/>
      <c r="L31" s="175">
        <v>0.21</v>
      </c>
      <c r="M31" s="176"/>
      <c r="N31" s="176"/>
      <c r="O31" s="176"/>
      <c r="P31" s="42"/>
      <c r="Q31" s="42"/>
      <c r="R31" s="42"/>
      <c r="S31" s="42"/>
      <c r="T31" s="45" t="s">
        <v>49</v>
      </c>
      <c r="U31" s="42"/>
      <c r="V31" s="42"/>
      <c r="W31" s="177">
        <f>ROUND(AZ87+SUM(CD91:CD95),2)</f>
        <v>0</v>
      </c>
      <c r="X31" s="176"/>
      <c r="Y31" s="176"/>
      <c r="Z31" s="176"/>
      <c r="AA31" s="176"/>
      <c r="AB31" s="176"/>
      <c r="AC31" s="176"/>
      <c r="AD31" s="176"/>
      <c r="AE31" s="176"/>
      <c r="AF31" s="42"/>
      <c r="AG31" s="42"/>
      <c r="AH31" s="42"/>
      <c r="AI31" s="42"/>
      <c r="AJ31" s="42"/>
      <c r="AK31" s="177">
        <f>ROUND(AV87+SUM(BY91:BY95),2)</f>
        <v>0</v>
      </c>
      <c r="AL31" s="176"/>
      <c r="AM31" s="176"/>
      <c r="AN31" s="176"/>
      <c r="AO31" s="176"/>
      <c r="AP31" s="42"/>
      <c r="AQ31" s="46"/>
      <c r="BE31" s="183"/>
    </row>
    <row r="32" spans="2:71" s="2" customFormat="1" ht="14.45" customHeight="1">
      <c r="B32" s="41"/>
      <c r="C32" s="42"/>
      <c r="D32" s="42"/>
      <c r="E32" s="42"/>
      <c r="F32" s="43" t="s">
        <v>50</v>
      </c>
      <c r="G32" s="42"/>
      <c r="H32" s="42"/>
      <c r="I32" s="42"/>
      <c r="J32" s="42"/>
      <c r="K32" s="42"/>
      <c r="L32" s="175">
        <v>0.15</v>
      </c>
      <c r="M32" s="176"/>
      <c r="N32" s="176"/>
      <c r="O32" s="176"/>
      <c r="P32" s="42"/>
      <c r="Q32" s="42"/>
      <c r="R32" s="42"/>
      <c r="S32" s="42"/>
      <c r="T32" s="45" t="s">
        <v>49</v>
      </c>
      <c r="U32" s="42"/>
      <c r="V32" s="42"/>
      <c r="W32" s="177">
        <f>ROUND(BA87+SUM(CE91:CE95),2)</f>
        <v>0</v>
      </c>
      <c r="X32" s="176"/>
      <c r="Y32" s="176"/>
      <c r="Z32" s="176"/>
      <c r="AA32" s="176"/>
      <c r="AB32" s="176"/>
      <c r="AC32" s="176"/>
      <c r="AD32" s="176"/>
      <c r="AE32" s="176"/>
      <c r="AF32" s="42"/>
      <c r="AG32" s="42"/>
      <c r="AH32" s="42"/>
      <c r="AI32" s="42"/>
      <c r="AJ32" s="42"/>
      <c r="AK32" s="177">
        <f>ROUND(AW87+SUM(BZ91:BZ95),2)</f>
        <v>0</v>
      </c>
      <c r="AL32" s="176"/>
      <c r="AM32" s="176"/>
      <c r="AN32" s="176"/>
      <c r="AO32" s="176"/>
      <c r="AP32" s="42"/>
      <c r="AQ32" s="46"/>
      <c r="BE32" s="183"/>
    </row>
    <row r="33" spans="2:57" s="2" customFormat="1" ht="14.45" hidden="1" customHeight="1">
      <c r="B33" s="41"/>
      <c r="C33" s="42"/>
      <c r="D33" s="42"/>
      <c r="E33" s="42"/>
      <c r="F33" s="43" t="s">
        <v>51</v>
      </c>
      <c r="G33" s="42"/>
      <c r="H33" s="42"/>
      <c r="I33" s="42"/>
      <c r="J33" s="42"/>
      <c r="K33" s="42"/>
      <c r="L33" s="175">
        <v>0.21</v>
      </c>
      <c r="M33" s="176"/>
      <c r="N33" s="176"/>
      <c r="O33" s="176"/>
      <c r="P33" s="42"/>
      <c r="Q33" s="42"/>
      <c r="R33" s="42"/>
      <c r="S33" s="42"/>
      <c r="T33" s="45" t="s">
        <v>49</v>
      </c>
      <c r="U33" s="42"/>
      <c r="V33" s="42"/>
      <c r="W33" s="177">
        <f>ROUND(BB87+SUM(CF91:CF95),2)</f>
        <v>0</v>
      </c>
      <c r="X33" s="176"/>
      <c r="Y33" s="176"/>
      <c r="Z33" s="176"/>
      <c r="AA33" s="176"/>
      <c r="AB33" s="176"/>
      <c r="AC33" s="176"/>
      <c r="AD33" s="176"/>
      <c r="AE33" s="176"/>
      <c r="AF33" s="42"/>
      <c r="AG33" s="42"/>
      <c r="AH33" s="42"/>
      <c r="AI33" s="42"/>
      <c r="AJ33" s="42"/>
      <c r="AK33" s="177">
        <v>0</v>
      </c>
      <c r="AL33" s="176"/>
      <c r="AM33" s="176"/>
      <c r="AN33" s="176"/>
      <c r="AO33" s="176"/>
      <c r="AP33" s="42"/>
      <c r="AQ33" s="46"/>
      <c r="BE33" s="183"/>
    </row>
    <row r="34" spans="2:57" s="2" customFormat="1" ht="14.45" hidden="1" customHeight="1">
      <c r="B34" s="41"/>
      <c r="C34" s="42"/>
      <c r="D34" s="42"/>
      <c r="E34" s="42"/>
      <c r="F34" s="43" t="s">
        <v>52</v>
      </c>
      <c r="G34" s="42"/>
      <c r="H34" s="42"/>
      <c r="I34" s="42"/>
      <c r="J34" s="42"/>
      <c r="K34" s="42"/>
      <c r="L34" s="175">
        <v>0.15</v>
      </c>
      <c r="M34" s="176"/>
      <c r="N34" s="176"/>
      <c r="O34" s="176"/>
      <c r="P34" s="42"/>
      <c r="Q34" s="42"/>
      <c r="R34" s="42"/>
      <c r="S34" s="42"/>
      <c r="T34" s="45" t="s">
        <v>49</v>
      </c>
      <c r="U34" s="42"/>
      <c r="V34" s="42"/>
      <c r="W34" s="177">
        <f>ROUND(BC87+SUM(CG91:CG95),2)</f>
        <v>0</v>
      </c>
      <c r="X34" s="176"/>
      <c r="Y34" s="176"/>
      <c r="Z34" s="176"/>
      <c r="AA34" s="176"/>
      <c r="AB34" s="176"/>
      <c r="AC34" s="176"/>
      <c r="AD34" s="176"/>
      <c r="AE34" s="176"/>
      <c r="AF34" s="42"/>
      <c r="AG34" s="42"/>
      <c r="AH34" s="42"/>
      <c r="AI34" s="42"/>
      <c r="AJ34" s="42"/>
      <c r="AK34" s="177">
        <v>0</v>
      </c>
      <c r="AL34" s="176"/>
      <c r="AM34" s="176"/>
      <c r="AN34" s="176"/>
      <c r="AO34" s="176"/>
      <c r="AP34" s="42"/>
      <c r="AQ34" s="46"/>
      <c r="BE34" s="183"/>
    </row>
    <row r="35" spans="2:57" s="2" customFormat="1" ht="14.45" hidden="1" customHeight="1">
      <c r="B35" s="41"/>
      <c r="C35" s="42"/>
      <c r="D35" s="42"/>
      <c r="E35" s="42"/>
      <c r="F35" s="43" t="s">
        <v>53</v>
      </c>
      <c r="G35" s="42"/>
      <c r="H35" s="42"/>
      <c r="I35" s="42"/>
      <c r="J35" s="42"/>
      <c r="K35" s="42"/>
      <c r="L35" s="175">
        <v>0</v>
      </c>
      <c r="M35" s="176"/>
      <c r="N35" s="176"/>
      <c r="O35" s="176"/>
      <c r="P35" s="42"/>
      <c r="Q35" s="42"/>
      <c r="R35" s="42"/>
      <c r="S35" s="42"/>
      <c r="T35" s="45" t="s">
        <v>49</v>
      </c>
      <c r="U35" s="42"/>
      <c r="V35" s="42"/>
      <c r="W35" s="177">
        <f>ROUND(BD87+SUM(CH91:CH95),2)</f>
        <v>0</v>
      </c>
      <c r="X35" s="176"/>
      <c r="Y35" s="176"/>
      <c r="Z35" s="176"/>
      <c r="AA35" s="176"/>
      <c r="AB35" s="176"/>
      <c r="AC35" s="176"/>
      <c r="AD35" s="176"/>
      <c r="AE35" s="176"/>
      <c r="AF35" s="42"/>
      <c r="AG35" s="42"/>
      <c r="AH35" s="42"/>
      <c r="AI35" s="42"/>
      <c r="AJ35" s="42"/>
      <c r="AK35" s="177">
        <v>0</v>
      </c>
      <c r="AL35" s="176"/>
      <c r="AM35" s="176"/>
      <c r="AN35" s="176"/>
      <c r="AO35" s="176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54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55</v>
      </c>
      <c r="U37" s="49"/>
      <c r="V37" s="49"/>
      <c r="W37" s="49"/>
      <c r="X37" s="193" t="s">
        <v>56</v>
      </c>
      <c r="Y37" s="194"/>
      <c r="Z37" s="194"/>
      <c r="AA37" s="194"/>
      <c r="AB37" s="194"/>
      <c r="AC37" s="49"/>
      <c r="AD37" s="49"/>
      <c r="AE37" s="49"/>
      <c r="AF37" s="49"/>
      <c r="AG37" s="49"/>
      <c r="AH37" s="49"/>
      <c r="AI37" s="49"/>
      <c r="AJ37" s="49"/>
      <c r="AK37" s="195">
        <f>SUM(AK29:AK35)</f>
        <v>0</v>
      </c>
      <c r="AL37" s="194"/>
      <c r="AM37" s="194"/>
      <c r="AN37" s="194"/>
      <c r="AO37" s="196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3"/>
    </row>
    <row r="40" spans="2:57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3"/>
    </row>
    <row r="41" spans="2:57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3"/>
    </row>
    <row r="42" spans="2:57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3"/>
    </row>
    <row r="43" spans="2:57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3"/>
    </row>
    <row r="44" spans="2:57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3"/>
    </row>
    <row r="45" spans="2:57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3"/>
    </row>
    <row r="46" spans="2:57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3"/>
    </row>
    <row r="47" spans="2:57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3"/>
    </row>
    <row r="48" spans="2:57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3"/>
    </row>
    <row r="49" spans="2:43" s="1" customFormat="1" ht="15">
      <c r="B49" s="36"/>
      <c r="C49" s="37"/>
      <c r="D49" s="51" t="s">
        <v>57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58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2"/>
      <c r="C50" s="26"/>
      <c r="D50" s="54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5"/>
      <c r="AA50" s="26"/>
      <c r="AB50" s="26"/>
      <c r="AC50" s="54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5"/>
      <c r="AP50" s="26"/>
      <c r="AQ50" s="23"/>
    </row>
    <row r="51" spans="2:43">
      <c r="B51" s="22"/>
      <c r="C51" s="26"/>
      <c r="D51" s="54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5"/>
      <c r="AA51" s="26"/>
      <c r="AB51" s="26"/>
      <c r="AC51" s="54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5"/>
      <c r="AP51" s="26"/>
      <c r="AQ51" s="23"/>
    </row>
    <row r="52" spans="2:43">
      <c r="B52" s="22"/>
      <c r="C52" s="26"/>
      <c r="D52" s="54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5"/>
      <c r="AA52" s="26"/>
      <c r="AB52" s="26"/>
      <c r="AC52" s="54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5"/>
      <c r="AP52" s="26"/>
      <c r="AQ52" s="23"/>
    </row>
    <row r="53" spans="2:43">
      <c r="B53" s="22"/>
      <c r="C53" s="26"/>
      <c r="D53" s="54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5"/>
      <c r="AA53" s="26"/>
      <c r="AB53" s="26"/>
      <c r="AC53" s="54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5"/>
      <c r="AP53" s="26"/>
      <c r="AQ53" s="23"/>
    </row>
    <row r="54" spans="2:43">
      <c r="B54" s="22"/>
      <c r="C54" s="26"/>
      <c r="D54" s="54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5"/>
      <c r="AA54" s="26"/>
      <c r="AB54" s="26"/>
      <c r="AC54" s="54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5"/>
      <c r="AP54" s="26"/>
      <c r="AQ54" s="23"/>
    </row>
    <row r="55" spans="2:43">
      <c r="B55" s="22"/>
      <c r="C55" s="26"/>
      <c r="D55" s="54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5"/>
      <c r="AA55" s="26"/>
      <c r="AB55" s="26"/>
      <c r="AC55" s="54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5"/>
      <c r="AP55" s="26"/>
      <c r="AQ55" s="23"/>
    </row>
    <row r="56" spans="2:43">
      <c r="B56" s="22"/>
      <c r="C56" s="26"/>
      <c r="D56" s="54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5"/>
      <c r="AA56" s="26"/>
      <c r="AB56" s="26"/>
      <c r="AC56" s="54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5"/>
      <c r="AP56" s="26"/>
      <c r="AQ56" s="23"/>
    </row>
    <row r="57" spans="2:43">
      <c r="B57" s="22"/>
      <c r="C57" s="26"/>
      <c r="D57" s="54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5"/>
      <c r="AA57" s="26"/>
      <c r="AB57" s="26"/>
      <c r="AC57" s="54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5"/>
      <c r="AP57" s="26"/>
      <c r="AQ57" s="23"/>
    </row>
    <row r="58" spans="2:43" s="1" customFormat="1" ht="15">
      <c r="B58" s="36"/>
      <c r="C58" s="37"/>
      <c r="D58" s="56" t="s">
        <v>59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60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59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60</v>
      </c>
      <c r="AN58" s="57"/>
      <c r="AO58" s="59"/>
      <c r="AP58" s="37"/>
      <c r="AQ58" s="38"/>
    </row>
    <row r="59" spans="2:43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3"/>
    </row>
    <row r="60" spans="2:43" s="1" customFormat="1" ht="15">
      <c r="B60" s="36"/>
      <c r="C60" s="37"/>
      <c r="D60" s="51" t="s">
        <v>61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62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2"/>
      <c r="C61" s="26"/>
      <c r="D61" s="54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5"/>
      <c r="AA61" s="26"/>
      <c r="AB61" s="26"/>
      <c r="AC61" s="54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5"/>
      <c r="AP61" s="26"/>
      <c r="AQ61" s="23"/>
    </row>
    <row r="62" spans="2:43">
      <c r="B62" s="22"/>
      <c r="C62" s="26"/>
      <c r="D62" s="54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5"/>
      <c r="AA62" s="26"/>
      <c r="AB62" s="26"/>
      <c r="AC62" s="54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5"/>
      <c r="AP62" s="26"/>
      <c r="AQ62" s="23"/>
    </row>
    <row r="63" spans="2:43">
      <c r="B63" s="22"/>
      <c r="C63" s="26"/>
      <c r="D63" s="54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5"/>
      <c r="AA63" s="26"/>
      <c r="AB63" s="26"/>
      <c r="AC63" s="54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5"/>
      <c r="AP63" s="26"/>
      <c r="AQ63" s="23"/>
    </row>
    <row r="64" spans="2:43">
      <c r="B64" s="22"/>
      <c r="C64" s="26"/>
      <c r="D64" s="54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5"/>
      <c r="AA64" s="26"/>
      <c r="AB64" s="26"/>
      <c r="AC64" s="54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5"/>
      <c r="AP64" s="26"/>
      <c r="AQ64" s="23"/>
    </row>
    <row r="65" spans="2:43">
      <c r="B65" s="22"/>
      <c r="C65" s="26"/>
      <c r="D65" s="54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5"/>
      <c r="AA65" s="26"/>
      <c r="AB65" s="26"/>
      <c r="AC65" s="54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5"/>
      <c r="AP65" s="26"/>
      <c r="AQ65" s="23"/>
    </row>
    <row r="66" spans="2:43">
      <c r="B66" s="22"/>
      <c r="C66" s="26"/>
      <c r="D66" s="54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5"/>
      <c r="AA66" s="26"/>
      <c r="AB66" s="26"/>
      <c r="AC66" s="54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5"/>
      <c r="AP66" s="26"/>
      <c r="AQ66" s="23"/>
    </row>
    <row r="67" spans="2:43">
      <c r="B67" s="22"/>
      <c r="C67" s="26"/>
      <c r="D67" s="54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5"/>
      <c r="AA67" s="26"/>
      <c r="AB67" s="26"/>
      <c r="AC67" s="54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5"/>
      <c r="AP67" s="26"/>
      <c r="AQ67" s="23"/>
    </row>
    <row r="68" spans="2:43">
      <c r="B68" s="22"/>
      <c r="C68" s="26"/>
      <c r="D68" s="54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5"/>
      <c r="AA68" s="26"/>
      <c r="AB68" s="26"/>
      <c r="AC68" s="54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5"/>
      <c r="AP68" s="26"/>
      <c r="AQ68" s="23"/>
    </row>
    <row r="69" spans="2:43" s="1" customFormat="1" ht="15">
      <c r="B69" s="36"/>
      <c r="C69" s="37"/>
      <c r="D69" s="56" t="s">
        <v>59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60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59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60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180" t="s">
        <v>63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8"/>
    </row>
    <row r="77" spans="2:43" s="3" customFormat="1" ht="14.45" customHeight="1">
      <c r="B77" s="66"/>
      <c r="C77" s="30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19003a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197" t="str">
        <f>K6</f>
        <v>Parkoviště v ul. Komenského - kpt. Nálepky</v>
      </c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8"/>
      <c r="AK78" s="198"/>
      <c r="AL78" s="198"/>
      <c r="AM78" s="198"/>
      <c r="AN78" s="198"/>
      <c r="AO78" s="198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5">
      <c r="B80" s="36"/>
      <c r="C80" s="30" t="s">
        <v>25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Milevsko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0" t="s">
        <v>27</v>
      </c>
      <c r="AJ80" s="37"/>
      <c r="AK80" s="37"/>
      <c r="AL80" s="37"/>
      <c r="AM80" s="74" t="str">
        <f>IF(AN8= "","",AN8)</f>
        <v>3.10.2019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5">
      <c r="B82" s="36"/>
      <c r="C82" s="30" t="s">
        <v>33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Město Milevsko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0" t="s">
        <v>39</v>
      </c>
      <c r="AJ82" s="37"/>
      <c r="AK82" s="37"/>
      <c r="AL82" s="37"/>
      <c r="AM82" s="199" t="str">
        <f>IF(E17="","",E17)</f>
        <v>Ladislav Mach - PROKLAMA</v>
      </c>
      <c r="AN82" s="199"/>
      <c r="AO82" s="199"/>
      <c r="AP82" s="199"/>
      <c r="AQ82" s="38"/>
      <c r="AS82" s="200" t="s">
        <v>64</v>
      </c>
      <c r="AT82" s="201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5">
      <c r="B83" s="36"/>
      <c r="C83" s="30" t="s">
        <v>37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0" t="s">
        <v>42</v>
      </c>
      <c r="AJ83" s="37"/>
      <c r="AK83" s="37"/>
      <c r="AL83" s="37"/>
      <c r="AM83" s="199" t="str">
        <f>IF(E20="","",E20)</f>
        <v>Ladislav Mach - PROKLAMA</v>
      </c>
      <c r="AN83" s="199"/>
      <c r="AO83" s="199"/>
      <c r="AP83" s="199"/>
      <c r="AQ83" s="38"/>
      <c r="AS83" s="202"/>
      <c r="AT83" s="203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02"/>
      <c r="AT84" s="203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13" t="s">
        <v>65</v>
      </c>
      <c r="D85" s="214"/>
      <c r="E85" s="214"/>
      <c r="F85" s="214"/>
      <c r="G85" s="214"/>
      <c r="H85" s="49"/>
      <c r="I85" s="215" t="s">
        <v>66</v>
      </c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5" t="s">
        <v>67</v>
      </c>
      <c r="AH85" s="214"/>
      <c r="AI85" s="214"/>
      <c r="AJ85" s="214"/>
      <c r="AK85" s="214"/>
      <c r="AL85" s="214"/>
      <c r="AM85" s="214"/>
      <c r="AN85" s="215" t="s">
        <v>68</v>
      </c>
      <c r="AO85" s="214"/>
      <c r="AP85" s="216"/>
      <c r="AQ85" s="38"/>
      <c r="AS85" s="76" t="s">
        <v>69</v>
      </c>
      <c r="AT85" s="77" t="s">
        <v>70</v>
      </c>
      <c r="AU85" s="77" t="s">
        <v>71</v>
      </c>
      <c r="AV85" s="77" t="s">
        <v>72</v>
      </c>
      <c r="AW85" s="77" t="s">
        <v>73</v>
      </c>
      <c r="AX85" s="77" t="s">
        <v>74</v>
      </c>
      <c r="AY85" s="77" t="s">
        <v>75</v>
      </c>
      <c r="AZ85" s="77" t="s">
        <v>76</v>
      </c>
      <c r="BA85" s="77" t="s">
        <v>77</v>
      </c>
      <c r="BB85" s="77" t="s">
        <v>78</v>
      </c>
      <c r="BC85" s="77" t="s">
        <v>79</v>
      </c>
      <c r="BD85" s="78" t="s">
        <v>80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79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0" t="s">
        <v>81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5">
        <f>ROUND(AG88,2)</f>
        <v>0</v>
      </c>
      <c r="AH87" s="205"/>
      <c r="AI87" s="205"/>
      <c r="AJ87" s="205"/>
      <c r="AK87" s="205"/>
      <c r="AL87" s="205"/>
      <c r="AM87" s="205"/>
      <c r="AN87" s="206">
        <f>SUM(AG87,AT87)</f>
        <v>0</v>
      </c>
      <c r="AO87" s="206"/>
      <c r="AP87" s="206"/>
      <c r="AQ87" s="72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0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82</v>
      </c>
      <c r="BT87" s="86" t="s">
        <v>83</v>
      </c>
      <c r="BV87" s="86" t="s">
        <v>84</v>
      </c>
      <c r="BW87" s="86" t="s">
        <v>85</v>
      </c>
      <c r="BX87" s="86" t="s">
        <v>86</v>
      </c>
    </row>
    <row r="88" spans="1:89" s="5" customFormat="1" ht="37.5" customHeight="1">
      <c r="A88" s="87" t="s">
        <v>87</v>
      </c>
      <c r="B88" s="88"/>
      <c r="C88" s="89"/>
      <c r="D88" s="204" t="s">
        <v>17</v>
      </c>
      <c r="E88" s="204"/>
      <c r="F88" s="204"/>
      <c r="G88" s="204"/>
      <c r="H88" s="204"/>
      <c r="I88" s="90"/>
      <c r="J88" s="204" t="s">
        <v>20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17">
        <f ca="1">'19003a - Parkoviště v ul....'!M29</f>
        <v>0</v>
      </c>
      <c r="AH88" s="218"/>
      <c r="AI88" s="218"/>
      <c r="AJ88" s="218"/>
      <c r="AK88" s="218"/>
      <c r="AL88" s="218"/>
      <c r="AM88" s="218"/>
      <c r="AN88" s="217">
        <f>SUM(AG88,AT88)</f>
        <v>0</v>
      </c>
      <c r="AO88" s="218"/>
      <c r="AP88" s="218"/>
      <c r="AQ88" s="91"/>
      <c r="AS88" s="92">
        <f ca="1">'19003a - Parkoviště v ul....'!M27</f>
        <v>0</v>
      </c>
      <c r="AT88" s="93">
        <f ca="1">ROUND(SUM(AV88:AW88),2)</f>
        <v>0</v>
      </c>
      <c r="AU88" s="94">
        <f ca="1">'19003a - Parkoviště v ul....'!W119</f>
        <v>0</v>
      </c>
      <c r="AV88" s="93">
        <f ca="1">'19003a - Parkoviště v ul....'!M31</f>
        <v>0</v>
      </c>
      <c r="AW88" s="93">
        <f ca="1">'19003a - Parkoviště v ul....'!M32</f>
        <v>0</v>
      </c>
      <c r="AX88" s="93">
        <f ca="1">'19003a - Parkoviště v ul....'!M33</f>
        <v>0</v>
      </c>
      <c r="AY88" s="93">
        <f ca="1">'19003a - Parkoviště v ul....'!M34</f>
        <v>0</v>
      </c>
      <c r="AZ88" s="93">
        <f ca="1">'19003a - Parkoviště v ul....'!H31</f>
        <v>0</v>
      </c>
      <c r="BA88" s="93">
        <f ca="1">'19003a - Parkoviště v ul....'!H32</f>
        <v>0</v>
      </c>
      <c r="BB88" s="93">
        <f ca="1">'19003a - Parkoviště v ul....'!H33</f>
        <v>0</v>
      </c>
      <c r="BC88" s="93">
        <f ca="1">'19003a - Parkoviště v ul....'!H34</f>
        <v>0</v>
      </c>
      <c r="BD88" s="95">
        <f ca="1">'19003a - Parkoviště v ul....'!H35</f>
        <v>0</v>
      </c>
      <c r="BT88" s="96" t="s">
        <v>88</v>
      </c>
      <c r="BU88" s="96" t="s">
        <v>89</v>
      </c>
      <c r="BV88" s="96" t="s">
        <v>84</v>
      </c>
      <c r="BW88" s="96" t="s">
        <v>85</v>
      </c>
      <c r="BX88" s="96" t="s">
        <v>86</v>
      </c>
    </row>
    <row r="89" spans="1:89">
      <c r="B89" s="22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3"/>
    </row>
    <row r="90" spans="1:89" s="1" customFormat="1" ht="30" customHeight="1">
      <c r="B90" s="36"/>
      <c r="C90" s="80" t="s">
        <v>90</v>
      </c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206">
        <f>ROUND(SUM(AG91:AG94),2)</f>
        <v>0</v>
      </c>
      <c r="AH90" s="206"/>
      <c r="AI90" s="206"/>
      <c r="AJ90" s="206"/>
      <c r="AK90" s="206"/>
      <c r="AL90" s="206"/>
      <c r="AM90" s="206"/>
      <c r="AN90" s="206">
        <f>ROUND(SUM(AN91:AN94),2)</f>
        <v>0</v>
      </c>
      <c r="AO90" s="206"/>
      <c r="AP90" s="206"/>
      <c r="AQ90" s="38"/>
      <c r="AS90" s="76" t="s">
        <v>91</v>
      </c>
      <c r="AT90" s="77" t="s">
        <v>92</v>
      </c>
      <c r="AU90" s="77" t="s">
        <v>47</v>
      </c>
      <c r="AV90" s="78" t="s">
        <v>70</v>
      </c>
    </row>
    <row r="91" spans="1:89" s="1" customFormat="1" ht="19.899999999999999" customHeight="1">
      <c r="B91" s="36"/>
      <c r="C91" s="37"/>
      <c r="D91" s="97" t="s">
        <v>93</v>
      </c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09">
        <f>ROUND(AG87*AS91,2)</f>
        <v>0</v>
      </c>
      <c r="AH91" s="210"/>
      <c r="AI91" s="210"/>
      <c r="AJ91" s="210"/>
      <c r="AK91" s="210"/>
      <c r="AL91" s="210"/>
      <c r="AM91" s="210"/>
      <c r="AN91" s="210">
        <f>ROUND(AG91+AV91,2)</f>
        <v>0</v>
      </c>
      <c r="AO91" s="210"/>
      <c r="AP91" s="210"/>
      <c r="AQ91" s="38"/>
      <c r="AS91" s="98">
        <v>0</v>
      </c>
      <c r="AT91" s="99" t="s">
        <v>94</v>
      </c>
      <c r="AU91" s="99" t="s">
        <v>48</v>
      </c>
      <c r="AV91" s="100">
        <f>ROUND(IF(AU91="základní",AG91*L31,IF(AU91="snížená",AG91*L32,0)),2)</f>
        <v>0</v>
      </c>
      <c r="BV91" s="18" t="s">
        <v>95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6"/>
      <c r="C92" s="37"/>
      <c r="D92" s="207" t="s">
        <v>96</v>
      </c>
      <c r="E92" s="208"/>
      <c r="F92" s="208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37"/>
      <c r="AD92" s="37"/>
      <c r="AE92" s="37"/>
      <c r="AF92" s="37"/>
      <c r="AG92" s="209">
        <f>AG87*AS92</f>
        <v>0</v>
      </c>
      <c r="AH92" s="210"/>
      <c r="AI92" s="210"/>
      <c r="AJ92" s="210"/>
      <c r="AK92" s="210"/>
      <c r="AL92" s="210"/>
      <c r="AM92" s="210"/>
      <c r="AN92" s="210">
        <f>AG92+AV92</f>
        <v>0</v>
      </c>
      <c r="AO92" s="210"/>
      <c r="AP92" s="210"/>
      <c r="AQ92" s="38"/>
      <c r="AS92" s="102">
        <v>0</v>
      </c>
      <c r="AT92" s="103" t="s">
        <v>94</v>
      </c>
      <c r="AU92" s="103" t="s">
        <v>48</v>
      </c>
      <c r="AV92" s="104">
        <f>ROUND(IF(AU92="nulová",0,IF(OR(AU92="základní",AU92="zákl. přenesená"),AG92*L31,AG92*L32)),2)</f>
        <v>0</v>
      </c>
      <c r="BV92" s="18" t="s">
        <v>97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6"/>
      <c r="C93" s="37"/>
      <c r="D93" s="207" t="s">
        <v>96</v>
      </c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37"/>
      <c r="AD93" s="37"/>
      <c r="AE93" s="37"/>
      <c r="AF93" s="37"/>
      <c r="AG93" s="209">
        <f>AG87*AS93</f>
        <v>0</v>
      </c>
      <c r="AH93" s="210"/>
      <c r="AI93" s="210"/>
      <c r="AJ93" s="210"/>
      <c r="AK93" s="210"/>
      <c r="AL93" s="210"/>
      <c r="AM93" s="210"/>
      <c r="AN93" s="210">
        <f>AG93+AV93</f>
        <v>0</v>
      </c>
      <c r="AO93" s="210"/>
      <c r="AP93" s="210"/>
      <c r="AQ93" s="38"/>
      <c r="AS93" s="102">
        <v>0</v>
      </c>
      <c r="AT93" s="103" t="s">
        <v>94</v>
      </c>
      <c r="AU93" s="103" t="s">
        <v>48</v>
      </c>
      <c r="AV93" s="104">
        <f>ROUND(IF(AU93="nulová",0,IF(OR(AU93="základní",AU93="zákl. přenesená"),AG93*L31,AG93*L32)),2)</f>
        <v>0</v>
      </c>
      <c r="BV93" s="18" t="s">
        <v>97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6"/>
      <c r="C94" s="37"/>
      <c r="D94" s="207" t="s">
        <v>96</v>
      </c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37"/>
      <c r="AD94" s="37"/>
      <c r="AE94" s="37"/>
      <c r="AF94" s="37"/>
      <c r="AG94" s="209">
        <f>AG87*AS94</f>
        <v>0</v>
      </c>
      <c r="AH94" s="210"/>
      <c r="AI94" s="210"/>
      <c r="AJ94" s="210"/>
      <c r="AK94" s="210"/>
      <c r="AL94" s="210"/>
      <c r="AM94" s="210"/>
      <c r="AN94" s="210">
        <f>AG94+AV94</f>
        <v>0</v>
      </c>
      <c r="AO94" s="210"/>
      <c r="AP94" s="210"/>
      <c r="AQ94" s="38"/>
      <c r="AS94" s="105">
        <v>0</v>
      </c>
      <c r="AT94" s="106" t="s">
        <v>94</v>
      </c>
      <c r="AU94" s="106" t="s">
        <v>48</v>
      </c>
      <c r="AV94" s="107">
        <f>ROUND(IF(AU94="nulová",0,IF(OR(AU94="základní",AU94="zákl. přenesená"),AG94*L31,AG94*L32)),2)</f>
        <v>0</v>
      </c>
      <c r="BV94" s="18" t="s">
        <v>97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8"/>
    </row>
    <row r="96" spans="1:89" s="1" customFormat="1" ht="30" customHeight="1">
      <c r="B96" s="36"/>
      <c r="C96" s="108" t="s">
        <v>98</v>
      </c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219">
        <f>ROUND(AG87+AG90,2)</f>
        <v>0</v>
      </c>
      <c r="AH96" s="219"/>
      <c r="AI96" s="219"/>
      <c r="AJ96" s="219"/>
      <c r="AK96" s="219"/>
      <c r="AL96" s="219"/>
      <c r="AM96" s="219"/>
      <c r="AN96" s="219">
        <f>AN87+AN90</f>
        <v>0</v>
      </c>
      <c r="AO96" s="219"/>
      <c r="AP96" s="219"/>
      <c r="AQ96" s="38"/>
    </row>
    <row r="97" spans="2:43" s="1" customFormat="1" ht="6.95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2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L78:AO78"/>
    <mergeCell ref="AM82:AP82"/>
    <mergeCell ref="AS82:AT84"/>
    <mergeCell ref="AM83:AP83"/>
    <mergeCell ref="D88:H88"/>
    <mergeCell ref="J88:AF88"/>
    <mergeCell ref="AG87:AM87"/>
    <mergeCell ref="AN87:AP87"/>
    <mergeCell ref="L35:O35"/>
    <mergeCell ref="W35:AE35"/>
    <mergeCell ref="AK35:AO35"/>
    <mergeCell ref="X37:AB37"/>
    <mergeCell ref="AK37:AO37"/>
    <mergeCell ref="C76:AP76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35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9003a - Parkoviště v ul.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09"/>
      <c r="B1" s="12"/>
      <c r="C1" s="12"/>
      <c r="D1" s="13" t="s">
        <v>1</v>
      </c>
      <c r="E1" s="12"/>
      <c r="F1" s="14" t="s">
        <v>99</v>
      </c>
      <c r="G1" s="14"/>
      <c r="H1" s="248" t="s">
        <v>100</v>
      </c>
      <c r="I1" s="248"/>
      <c r="J1" s="248"/>
      <c r="K1" s="248"/>
      <c r="L1" s="14" t="s">
        <v>101</v>
      </c>
      <c r="M1" s="12"/>
      <c r="N1" s="12"/>
      <c r="O1" s="13" t="s">
        <v>102</v>
      </c>
      <c r="P1" s="12"/>
      <c r="Q1" s="12"/>
      <c r="R1" s="12"/>
      <c r="S1" s="14" t="s">
        <v>103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211" t="s">
        <v>8</v>
      </c>
      <c r="T2" s="212"/>
      <c r="U2" s="212"/>
      <c r="V2" s="212"/>
      <c r="W2" s="212"/>
      <c r="X2" s="212"/>
      <c r="Y2" s="212"/>
      <c r="Z2" s="212"/>
      <c r="AA2" s="212"/>
      <c r="AB2" s="212"/>
      <c r="AC2" s="212"/>
      <c r="AT2" s="18" t="s">
        <v>85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24</v>
      </c>
    </row>
    <row r="4" spans="1:66" ht="36.950000000000003" customHeight="1">
      <c r="B4" s="22"/>
      <c r="C4" s="180" t="s">
        <v>104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3"/>
      <c r="T4" s="24" t="s">
        <v>13</v>
      </c>
      <c r="AT4" s="18" t="s">
        <v>6</v>
      </c>
    </row>
    <row r="5" spans="1:66" ht="6.95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s="1" customFormat="1" ht="32.85" customHeight="1">
      <c r="B6" s="36"/>
      <c r="C6" s="37"/>
      <c r="D6" s="29" t="s">
        <v>19</v>
      </c>
      <c r="E6" s="37"/>
      <c r="F6" s="186" t="s">
        <v>20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37"/>
      <c r="R6" s="38"/>
    </row>
    <row r="7" spans="1:66" s="1" customFormat="1" ht="14.45" customHeight="1">
      <c r="B7" s="36"/>
      <c r="C7" s="37"/>
      <c r="D7" s="30" t="s">
        <v>21</v>
      </c>
      <c r="E7" s="37"/>
      <c r="F7" s="28" t="s">
        <v>22</v>
      </c>
      <c r="G7" s="37"/>
      <c r="H7" s="37"/>
      <c r="I7" s="37"/>
      <c r="J7" s="37"/>
      <c r="K7" s="37"/>
      <c r="L7" s="37"/>
      <c r="M7" s="30" t="s">
        <v>23</v>
      </c>
      <c r="N7" s="37"/>
      <c r="O7" s="28" t="s">
        <v>24</v>
      </c>
      <c r="P7" s="37"/>
      <c r="Q7" s="37"/>
      <c r="R7" s="38"/>
    </row>
    <row r="8" spans="1:66" s="1" customFormat="1" ht="14.45" customHeight="1">
      <c r="B8" s="36"/>
      <c r="C8" s="37"/>
      <c r="D8" s="30" t="s">
        <v>25</v>
      </c>
      <c r="E8" s="37"/>
      <c r="F8" s="28" t="s">
        <v>26</v>
      </c>
      <c r="G8" s="37"/>
      <c r="H8" s="37"/>
      <c r="I8" s="37"/>
      <c r="J8" s="37"/>
      <c r="K8" s="37"/>
      <c r="L8" s="37"/>
      <c r="M8" s="30" t="s">
        <v>27</v>
      </c>
      <c r="N8" s="37"/>
      <c r="O8" s="223" t="str">
        <f ca="1">'Rekapitulace stavby'!AN8</f>
        <v>3.10.2019</v>
      </c>
      <c r="P8" s="224"/>
      <c r="Q8" s="37"/>
      <c r="R8" s="38"/>
    </row>
    <row r="9" spans="1:66" s="1" customFormat="1" ht="21.75" customHeight="1">
      <c r="B9" s="36"/>
      <c r="C9" s="37"/>
      <c r="D9" s="27" t="s">
        <v>29</v>
      </c>
      <c r="E9" s="37"/>
      <c r="F9" s="32" t="s">
        <v>30</v>
      </c>
      <c r="G9" s="37"/>
      <c r="H9" s="37"/>
      <c r="I9" s="37"/>
      <c r="J9" s="37"/>
      <c r="K9" s="37"/>
      <c r="L9" s="37"/>
      <c r="M9" s="27" t="s">
        <v>31</v>
      </c>
      <c r="N9" s="37"/>
      <c r="O9" s="32" t="s">
        <v>32</v>
      </c>
      <c r="P9" s="37"/>
      <c r="Q9" s="37"/>
      <c r="R9" s="38"/>
    </row>
    <row r="10" spans="1:66" s="1" customFormat="1" ht="14.45" customHeight="1">
      <c r="B10" s="36"/>
      <c r="C10" s="37"/>
      <c r="D10" s="30" t="s">
        <v>33</v>
      </c>
      <c r="E10" s="37"/>
      <c r="F10" s="37"/>
      <c r="G10" s="37"/>
      <c r="H10" s="37"/>
      <c r="I10" s="37"/>
      <c r="J10" s="37"/>
      <c r="K10" s="37"/>
      <c r="L10" s="37"/>
      <c r="M10" s="30" t="s">
        <v>34</v>
      </c>
      <c r="N10" s="37"/>
      <c r="O10" s="184" t="s">
        <v>5</v>
      </c>
      <c r="P10" s="184"/>
      <c r="Q10" s="37"/>
      <c r="R10" s="38"/>
    </row>
    <row r="11" spans="1:66" s="1" customFormat="1" ht="18" customHeight="1">
      <c r="B11" s="36"/>
      <c r="C11" s="37"/>
      <c r="D11" s="37"/>
      <c r="E11" s="28" t="s">
        <v>35</v>
      </c>
      <c r="F11" s="37"/>
      <c r="G11" s="37"/>
      <c r="H11" s="37"/>
      <c r="I11" s="37"/>
      <c r="J11" s="37"/>
      <c r="K11" s="37"/>
      <c r="L11" s="37"/>
      <c r="M11" s="30" t="s">
        <v>36</v>
      </c>
      <c r="N11" s="37"/>
      <c r="O11" s="184" t="s">
        <v>5</v>
      </c>
      <c r="P11" s="184"/>
      <c r="Q11" s="37"/>
      <c r="R11" s="38"/>
    </row>
    <row r="12" spans="1:66" s="1" customFormat="1" ht="6.95" customHeight="1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</row>
    <row r="13" spans="1:66" s="1" customFormat="1" ht="14.45" customHeight="1">
      <c r="B13" s="36"/>
      <c r="C13" s="37"/>
      <c r="D13" s="30" t="s">
        <v>37</v>
      </c>
      <c r="E13" s="37"/>
      <c r="F13" s="37"/>
      <c r="G13" s="37"/>
      <c r="H13" s="37"/>
      <c r="I13" s="37"/>
      <c r="J13" s="37"/>
      <c r="K13" s="37"/>
      <c r="L13" s="37"/>
      <c r="M13" s="30" t="s">
        <v>34</v>
      </c>
      <c r="N13" s="37"/>
      <c r="O13" s="220" t="str">
        <f ca="1">IF('Rekapitulace stavby'!AN13="","",'Rekapitulace stavby'!AN13)</f>
        <v>Vyplň údaj</v>
      </c>
      <c r="P13" s="184"/>
      <c r="Q13" s="37"/>
      <c r="R13" s="38"/>
    </row>
    <row r="14" spans="1:66" s="1" customFormat="1" ht="18" customHeight="1">
      <c r="B14" s="36"/>
      <c r="C14" s="37"/>
      <c r="D14" s="37"/>
      <c r="E14" s="220" t="str">
        <f ca="1">IF('Rekapitulace stavby'!E14="","",'Rekapitulace stavby'!E14)</f>
        <v>Vyplň údaj</v>
      </c>
      <c r="F14" s="221"/>
      <c r="G14" s="221"/>
      <c r="H14" s="221"/>
      <c r="I14" s="221"/>
      <c r="J14" s="221"/>
      <c r="K14" s="221"/>
      <c r="L14" s="221"/>
      <c r="M14" s="30" t="s">
        <v>36</v>
      </c>
      <c r="N14" s="37"/>
      <c r="O14" s="220" t="str">
        <f ca="1">IF('Rekapitulace stavby'!AN14="","",'Rekapitulace stavby'!AN14)</f>
        <v>Vyplň údaj</v>
      </c>
      <c r="P14" s="184"/>
      <c r="Q14" s="37"/>
      <c r="R14" s="38"/>
    </row>
    <row r="15" spans="1:66" s="1" customFormat="1" ht="6.95" customHeight="1"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8"/>
    </row>
    <row r="16" spans="1:66" s="1" customFormat="1" ht="14.45" customHeight="1">
      <c r="B16" s="36"/>
      <c r="C16" s="37"/>
      <c r="D16" s="30" t="s">
        <v>39</v>
      </c>
      <c r="E16" s="37"/>
      <c r="F16" s="37"/>
      <c r="G16" s="37"/>
      <c r="H16" s="37"/>
      <c r="I16" s="37"/>
      <c r="J16" s="37"/>
      <c r="K16" s="37"/>
      <c r="L16" s="37"/>
      <c r="M16" s="30" t="s">
        <v>34</v>
      </c>
      <c r="N16" s="37"/>
      <c r="O16" s="184" t="s">
        <v>5</v>
      </c>
      <c r="P16" s="184"/>
      <c r="Q16" s="37"/>
      <c r="R16" s="38"/>
    </row>
    <row r="17" spans="2:18" s="1" customFormat="1" ht="18" customHeight="1">
      <c r="B17" s="36"/>
      <c r="C17" s="37"/>
      <c r="D17" s="37"/>
      <c r="E17" s="28" t="s">
        <v>40</v>
      </c>
      <c r="F17" s="37"/>
      <c r="G17" s="37"/>
      <c r="H17" s="37"/>
      <c r="I17" s="37"/>
      <c r="J17" s="37"/>
      <c r="K17" s="37"/>
      <c r="L17" s="37"/>
      <c r="M17" s="30" t="s">
        <v>36</v>
      </c>
      <c r="N17" s="37"/>
      <c r="O17" s="184" t="s">
        <v>5</v>
      </c>
      <c r="P17" s="184"/>
      <c r="Q17" s="37"/>
      <c r="R17" s="38"/>
    </row>
    <row r="18" spans="2:18" s="1" customFormat="1" ht="6.95" customHeight="1">
      <c r="B18" s="36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8"/>
    </row>
    <row r="19" spans="2:18" s="1" customFormat="1" ht="14.45" customHeight="1">
      <c r="B19" s="36"/>
      <c r="C19" s="37"/>
      <c r="D19" s="30" t="s">
        <v>42</v>
      </c>
      <c r="E19" s="37"/>
      <c r="F19" s="37"/>
      <c r="G19" s="37"/>
      <c r="H19" s="37"/>
      <c r="I19" s="37"/>
      <c r="J19" s="37"/>
      <c r="K19" s="37"/>
      <c r="L19" s="37"/>
      <c r="M19" s="30" t="s">
        <v>34</v>
      </c>
      <c r="N19" s="37"/>
      <c r="O19" s="184" t="s">
        <v>5</v>
      </c>
      <c r="P19" s="184"/>
      <c r="Q19" s="37"/>
      <c r="R19" s="38"/>
    </row>
    <row r="20" spans="2:18" s="1" customFormat="1" ht="18" customHeight="1">
      <c r="B20" s="36"/>
      <c r="C20" s="37"/>
      <c r="D20" s="37"/>
      <c r="E20" s="28" t="s">
        <v>40</v>
      </c>
      <c r="F20" s="37"/>
      <c r="G20" s="37"/>
      <c r="H20" s="37"/>
      <c r="I20" s="37"/>
      <c r="J20" s="37"/>
      <c r="K20" s="37"/>
      <c r="L20" s="37"/>
      <c r="M20" s="30" t="s">
        <v>36</v>
      </c>
      <c r="N20" s="37"/>
      <c r="O20" s="184" t="s">
        <v>5</v>
      </c>
      <c r="P20" s="184"/>
      <c r="Q20" s="37"/>
      <c r="R20" s="38"/>
    </row>
    <row r="21" spans="2:18" s="1" customFormat="1" ht="6.95" customHeight="1"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8"/>
    </row>
    <row r="22" spans="2:18" s="1" customFormat="1" ht="14.45" customHeight="1">
      <c r="B22" s="36"/>
      <c r="C22" s="37"/>
      <c r="D22" s="30" t="s">
        <v>43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22.5" customHeight="1">
      <c r="B23" s="36"/>
      <c r="C23" s="37"/>
      <c r="D23" s="37"/>
      <c r="E23" s="189" t="s">
        <v>5</v>
      </c>
      <c r="F23" s="189"/>
      <c r="G23" s="189"/>
      <c r="H23" s="189"/>
      <c r="I23" s="189"/>
      <c r="J23" s="189"/>
      <c r="K23" s="189"/>
      <c r="L23" s="189"/>
      <c r="M23" s="37"/>
      <c r="N23" s="37"/>
      <c r="O23" s="37"/>
      <c r="P23" s="37"/>
      <c r="Q23" s="37"/>
      <c r="R23" s="38"/>
    </row>
    <row r="24" spans="2:18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37"/>
      <c r="R25" s="38"/>
    </row>
    <row r="26" spans="2:18" s="1" customFormat="1" ht="14.45" customHeight="1">
      <c r="B26" s="36"/>
      <c r="C26" s="37"/>
      <c r="D26" s="110" t="s">
        <v>105</v>
      </c>
      <c r="E26" s="37"/>
      <c r="F26" s="37"/>
      <c r="G26" s="37"/>
      <c r="H26" s="37"/>
      <c r="I26" s="37"/>
      <c r="J26" s="37"/>
      <c r="K26" s="37"/>
      <c r="L26" s="37"/>
      <c r="M26" s="190">
        <f>N86</f>
        <v>0</v>
      </c>
      <c r="N26" s="190"/>
      <c r="O26" s="190"/>
      <c r="P26" s="190"/>
      <c r="Q26" s="37"/>
      <c r="R26" s="38"/>
    </row>
    <row r="27" spans="2:18" s="1" customFormat="1" ht="14.45" customHeight="1">
      <c r="B27" s="36"/>
      <c r="C27" s="37"/>
      <c r="D27" s="35" t="s">
        <v>93</v>
      </c>
      <c r="E27" s="37"/>
      <c r="F27" s="37"/>
      <c r="G27" s="37"/>
      <c r="H27" s="37"/>
      <c r="I27" s="37"/>
      <c r="J27" s="37"/>
      <c r="K27" s="37"/>
      <c r="L27" s="37"/>
      <c r="M27" s="190">
        <f>N95</f>
        <v>0</v>
      </c>
      <c r="N27" s="190"/>
      <c r="O27" s="190"/>
      <c r="P27" s="190"/>
      <c r="Q27" s="37"/>
      <c r="R27" s="38"/>
    </row>
    <row r="28" spans="2:18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8"/>
    </row>
    <row r="29" spans="2:18" s="1" customFormat="1" ht="25.35" customHeight="1">
      <c r="B29" s="36"/>
      <c r="C29" s="37"/>
      <c r="D29" s="111" t="s">
        <v>46</v>
      </c>
      <c r="E29" s="37"/>
      <c r="F29" s="37"/>
      <c r="G29" s="37"/>
      <c r="H29" s="37"/>
      <c r="I29" s="37"/>
      <c r="J29" s="37"/>
      <c r="K29" s="37"/>
      <c r="L29" s="37"/>
      <c r="M29" s="225">
        <f>ROUND(M26+M27,2)</f>
        <v>0</v>
      </c>
      <c r="N29" s="222"/>
      <c r="O29" s="222"/>
      <c r="P29" s="222"/>
      <c r="Q29" s="37"/>
      <c r="R29" s="38"/>
    </row>
    <row r="30" spans="2:18" s="1" customFormat="1" ht="6.95" customHeight="1">
      <c r="B30" s="36"/>
      <c r="C30" s="37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37"/>
      <c r="R30" s="38"/>
    </row>
    <row r="31" spans="2:18" s="1" customFormat="1" ht="14.45" customHeight="1">
      <c r="B31" s="36"/>
      <c r="C31" s="37"/>
      <c r="D31" s="43" t="s">
        <v>47</v>
      </c>
      <c r="E31" s="43" t="s">
        <v>48</v>
      </c>
      <c r="F31" s="44">
        <v>0.21</v>
      </c>
      <c r="G31" s="112" t="s">
        <v>49</v>
      </c>
      <c r="H31" s="226">
        <f>ROUND((((SUM(BE95:BE102)+SUM(BE119:BE156))+SUM(BE158:BE162))),2)</f>
        <v>0</v>
      </c>
      <c r="I31" s="222"/>
      <c r="J31" s="222"/>
      <c r="K31" s="37"/>
      <c r="L31" s="37"/>
      <c r="M31" s="226">
        <f>ROUND(((ROUND((SUM(BE95:BE102)+SUM(BE119:BE156)), 2)*F31)+SUM(BE158:BE162)*F31),2)</f>
        <v>0</v>
      </c>
      <c r="N31" s="222"/>
      <c r="O31" s="222"/>
      <c r="P31" s="222"/>
      <c r="Q31" s="37"/>
      <c r="R31" s="38"/>
    </row>
    <row r="32" spans="2:18" s="1" customFormat="1" ht="14.45" customHeight="1">
      <c r="B32" s="36"/>
      <c r="C32" s="37"/>
      <c r="D32" s="37"/>
      <c r="E32" s="43" t="s">
        <v>50</v>
      </c>
      <c r="F32" s="44">
        <v>0.15</v>
      </c>
      <c r="G32" s="112" t="s">
        <v>49</v>
      </c>
      <c r="H32" s="226">
        <f>ROUND((((SUM(BF95:BF102)+SUM(BF119:BF156))+SUM(BF158:BF162))),2)</f>
        <v>0</v>
      </c>
      <c r="I32" s="222"/>
      <c r="J32" s="222"/>
      <c r="K32" s="37"/>
      <c r="L32" s="37"/>
      <c r="M32" s="226">
        <f>ROUND(((ROUND((SUM(BF95:BF102)+SUM(BF119:BF156)), 2)*F32)+SUM(BF158:BF162)*F32),2)</f>
        <v>0</v>
      </c>
      <c r="N32" s="222"/>
      <c r="O32" s="222"/>
      <c r="P32" s="222"/>
      <c r="Q32" s="37"/>
      <c r="R32" s="38"/>
    </row>
    <row r="33" spans="2:51" s="1" customFormat="1" ht="14.45" hidden="1" customHeight="1">
      <c r="B33" s="36"/>
      <c r="C33" s="37"/>
      <c r="D33" s="37"/>
      <c r="E33" s="43" t="s">
        <v>51</v>
      </c>
      <c r="F33" s="44">
        <v>0.21</v>
      </c>
      <c r="G33" s="112" t="s">
        <v>49</v>
      </c>
      <c r="H33" s="226">
        <f>ROUND((((SUM(BG95:BG102)+SUM(BG119:BG156))+SUM(BG158:BG162))),2)</f>
        <v>0</v>
      </c>
      <c r="I33" s="222"/>
      <c r="J33" s="222"/>
      <c r="K33" s="37"/>
      <c r="L33" s="37"/>
      <c r="M33" s="226">
        <v>0</v>
      </c>
      <c r="N33" s="222"/>
      <c r="O33" s="222"/>
      <c r="P33" s="222"/>
      <c r="Q33" s="37"/>
      <c r="R33" s="38"/>
    </row>
    <row r="34" spans="2:51" s="1" customFormat="1" ht="14.45" hidden="1" customHeight="1">
      <c r="B34" s="36"/>
      <c r="C34" s="37"/>
      <c r="D34" s="37"/>
      <c r="E34" s="43" t="s">
        <v>52</v>
      </c>
      <c r="F34" s="44">
        <v>0.15</v>
      </c>
      <c r="G34" s="112" t="s">
        <v>49</v>
      </c>
      <c r="H34" s="226">
        <f>ROUND((((SUM(BH95:BH102)+SUM(BH119:BH156))+SUM(BH158:BH162))),2)</f>
        <v>0</v>
      </c>
      <c r="I34" s="222"/>
      <c r="J34" s="222"/>
      <c r="K34" s="37"/>
      <c r="L34" s="37"/>
      <c r="M34" s="226">
        <v>0</v>
      </c>
      <c r="N34" s="222"/>
      <c r="O34" s="222"/>
      <c r="P34" s="222"/>
      <c r="Q34" s="37"/>
      <c r="R34" s="38"/>
    </row>
    <row r="35" spans="2:51" s="1" customFormat="1" ht="14.45" hidden="1" customHeight="1">
      <c r="B35" s="36"/>
      <c r="C35" s="37"/>
      <c r="D35" s="37"/>
      <c r="E35" s="43" t="s">
        <v>53</v>
      </c>
      <c r="F35" s="44">
        <v>0</v>
      </c>
      <c r="G35" s="112" t="s">
        <v>49</v>
      </c>
      <c r="H35" s="226">
        <f>ROUND((((SUM(BI95:BI102)+SUM(BI119:BI156))+SUM(BI158:BI162))),2)</f>
        <v>0</v>
      </c>
      <c r="I35" s="222"/>
      <c r="J35" s="222"/>
      <c r="K35" s="37"/>
      <c r="L35" s="37"/>
      <c r="M35" s="226">
        <v>0</v>
      </c>
      <c r="N35" s="222"/>
      <c r="O35" s="222"/>
      <c r="P35" s="222"/>
      <c r="Q35" s="37"/>
      <c r="R35" s="38"/>
    </row>
    <row r="36" spans="2:51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8"/>
    </row>
    <row r="37" spans="2:51" s="1" customFormat="1" ht="25.35" customHeight="1">
      <c r="B37" s="36"/>
      <c r="C37" s="47"/>
      <c r="D37" s="48" t="s">
        <v>54</v>
      </c>
      <c r="E37" s="49"/>
      <c r="F37" s="49"/>
      <c r="G37" s="113" t="s">
        <v>55</v>
      </c>
      <c r="H37" s="50" t="s">
        <v>56</v>
      </c>
      <c r="I37" s="49"/>
      <c r="J37" s="49"/>
      <c r="K37" s="49"/>
      <c r="L37" s="195">
        <f>SUM(M29:M35)</f>
        <v>0</v>
      </c>
      <c r="M37" s="195"/>
      <c r="N37" s="195"/>
      <c r="O37" s="195"/>
      <c r="P37" s="254"/>
      <c r="Q37" s="47"/>
      <c r="R37" s="38"/>
    </row>
    <row r="38" spans="2:51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51" s="1" customFormat="1" ht="14.45" customHeight="1">
      <c r="B39" s="36"/>
      <c r="C39" s="37"/>
      <c r="D39" s="43" t="s">
        <v>106</v>
      </c>
      <c r="E39" s="43" t="s">
        <v>107</v>
      </c>
      <c r="F39" s="114">
        <v>17.8</v>
      </c>
      <c r="G39" s="43" t="s">
        <v>108</v>
      </c>
      <c r="H39" s="226">
        <f>IF(F39&lt;&gt;0,M26/F39,0)</f>
        <v>0</v>
      </c>
      <c r="I39" s="226"/>
      <c r="J39" s="226"/>
      <c r="K39" s="37"/>
      <c r="L39" s="43" t="s">
        <v>109</v>
      </c>
      <c r="M39" s="37"/>
      <c r="N39" s="226">
        <f>IF(F39&lt;&gt;0,M29/F39,0)</f>
        <v>0</v>
      </c>
      <c r="O39" s="226"/>
      <c r="P39" s="226"/>
      <c r="Q39" s="37"/>
      <c r="R39" s="38"/>
      <c r="AY39" s="18" t="s">
        <v>110</v>
      </c>
    </row>
    <row r="40" spans="2:51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51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51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51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51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51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51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51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51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 s="1" customFormat="1" ht="15">
      <c r="B49" s="36"/>
      <c r="C49" s="37"/>
      <c r="D49" s="51" t="s">
        <v>57</v>
      </c>
      <c r="E49" s="52"/>
      <c r="F49" s="52"/>
      <c r="G49" s="52"/>
      <c r="H49" s="53"/>
      <c r="I49" s="37"/>
      <c r="J49" s="51" t="s">
        <v>58</v>
      </c>
      <c r="K49" s="52"/>
      <c r="L49" s="52"/>
      <c r="M49" s="52"/>
      <c r="N49" s="52"/>
      <c r="O49" s="52"/>
      <c r="P49" s="53"/>
      <c r="Q49" s="37"/>
      <c r="R49" s="38"/>
    </row>
    <row r="50" spans="2:18">
      <c r="B50" s="22"/>
      <c r="C50" s="26"/>
      <c r="D50" s="54"/>
      <c r="E50" s="26"/>
      <c r="F50" s="26"/>
      <c r="G50" s="26"/>
      <c r="H50" s="55"/>
      <c r="I50" s="26"/>
      <c r="J50" s="54"/>
      <c r="K50" s="26"/>
      <c r="L50" s="26"/>
      <c r="M50" s="26"/>
      <c r="N50" s="26"/>
      <c r="O50" s="26"/>
      <c r="P50" s="55"/>
      <c r="Q50" s="26"/>
      <c r="R50" s="23"/>
    </row>
    <row r="51" spans="2:18">
      <c r="B51" s="22"/>
      <c r="C51" s="26"/>
      <c r="D51" s="54"/>
      <c r="E51" s="26"/>
      <c r="F51" s="26"/>
      <c r="G51" s="26"/>
      <c r="H51" s="55"/>
      <c r="I51" s="26"/>
      <c r="J51" s="54"/>
      <c r="K51" s="26"/>
      <c r="L51" s="26"/>
      <c r="M51" s="26"/>
      <c r="N51" s="26"/>
      <c r="O51" s="26"/>
      <c r="P51" s="55"/>
      <c r="Q51" s="26"/>
      <c r="R51" s="23"/>
    </row>
    <row r="52" spans="2:18">
      <c r="B52" s="22"/>
      <c r="C52" s="26"/>
      <c r="D52" s="54"/>
      <c r="E52" s="26"/>
      <c r="F52" s="26"/>
      <c r="G52" s="26"/>
      <c r="H52" s="55"/>
      <c r="I52" s="26"/>
      <c r="J52" s="54"/>
      <c r="K52" s="26"/>
      <c r="L52" s="26"/>
      <c r="M52" s="26"/>
      <c r="N52" s="26"/>
      <c r="O52" s="26"/>
      <c r="P52" s="55"/>
      <c r="Q52" s="26"/>
      <c r="R52" s="23"/>
    </row>
    <row r="53" spans="2:18">
      <c r="B53" s="22"/>
      <c r="C53" s="26"/>
      <c r="D53" s="54"/>
      <c r="E53" s="26"/>
      <c r="F53" s="26"/>
      <c r="G53" s="26"/>
      <c r="H53" s="55"/>
      <c r="I53" s="26"/>
      <c r="J53" s="54"/>
      <c r="K53" s="26"/>
      <c r="L53" s="26"/>
      <c r="M53" s="26"/>
      <c r="N53" s="26"/>
      <c r="O53" s="26"/>
      <c r="P53" s="55"/>
      <c r="Q53" s="26"/>
      <c r="R53" s="23"/>
    </row>
    <row r="54" spans="2:18">
      <c r="B54" s="22"/>
      <c r="C54" s="26"/>
      <c r="D54" s="54"/>
      <c r="E54" s="26"/>
      <c r="F54" s="26"/>
      <c r="G54" s="26"/>
      <c r="H54" s="55"/>
      <c r="I54" s="26"/>
      <c r="J54" s="54"/>
      <c r="K54" s="26"/>
      <c r="L54" s="26"/>
      <c r="M54" s="26"/>
      <c r="N54" s="26"/>
      <c r="O54" s="26"/>
      <c r="P54" s="55"/>
      <c r="Q54" s="26"/>
      <c r="R54" s="23"/>
    </row>
    <row r="55" spans="2:18">
      <c r="B55" s="22"/>
      <c r="C55" s="26"/>
      <c r="D55" s="54"/>
      <c r="E55" s="26"/>
      <c r="F55" s="26"/>
      <c r="G55" s="26"/>
      <c r="H55" s="55"/>
      <c r="I55" s="26"/>
      <c r="J55" s="54"/>
      <c r="K55" s="26"/>
      <c r="L55" s="26"/>
      <c r="M55" s="26"/>
      <c r="N55" s="26"/>
      <c r="O55" s="26"/>
      <c r="P55" s="55"/>
      <c r="Q55" s="26"/>
      <c r="R55" s="23"/>
    </row>
    <row r="56" spans="2:18">
      <c r="B56" s="22"/>
      <c r="C56" s="26"/>
      <c r="D56" s="54"/>
      <c r="E56" s="26"/>
      <c r="F56" s="26"/>
      <c r="G56" s="26"/>
      <c r="H56" s="55"/>
      <c r="I56" s="26"/>
      <c r="J56" s="54"/>
      <c r="K56" s="26"/>
      <c r="L56" s="26"/>
      <c r="M56" s="26"/>
      <c r="N56" s="26"/>
      <c r="O56" s="26"/>
      <c r="P56" s="55"/>
      <c r="Q56" s="26"/>
      <c r="R56" s="23"/>
    </row>
    <row r="57" spans="2:18">
      <c r="B57" s="22"/>
      <c r="C57" s="26"/>
      <c r="D57" s="54"/>
      <c r="E57" s="26"/>
      <c r="F57" s="26"/>
      <c r="G57" s="26"/>
      <c r="H57" s="55"/>
      <c r="I57" s="26"/>
      <c r="J57" s="54"/>
      <c r="K57" s="26"/>
      <c r="L57" s="26"/>
      <c r="M57" s="26"/>
      <c r="N57" s="26"/>
      <c r="O57" s="26"/>
      <c r="P57" s="55"/>
      <c r="Q57" s="26"/>
      <c r="R57" s="23"/>
    </row>
    <row r="58" spans="2:18" s="1" customFormat="1" ht="15">
      <c r="B58" s="36"/>
      <c r="C58" s="37"/>
      <c r="D58" s="56" t="s">
        <v>59</v>
      </c>
      <c r="E58" s="57"/>
      <c r="F58" s="57"/>
      <c r="G58" s="58" t="s">
        <v>60</v>
      </c>
      <c r="H58" s="59"/>
      <c r="I58" s="37"/>
      <c r="J58" s="56" t="s">
        <v>59</v>
      </c>
      <c r="K58" s="57"/>
      <c r="L58" s="57"/>
      <c r="M58" s="57"/>
      <c r="N58" s="58" t="s">
        <v>60</v>
      </c>
      <c r="O58" s="57"/>
      <c r="P58" s="59"/>
      <c r="Q58" s="37"/>
      <c r="R58" s="38"/>
    </row>
    <row r="59" spans="2:18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3"/>
    </row>
    <row r="60" spans="2:18" s="1" customFormat="1" ht="15">
      <c r="B60" s="36"/>
      <c r="C60" s="37"/>
      <c r="D60" s="51" t="s">
        <v>61</v>
      </c>
      <c r="E60" s="52"/>
      <c r="F60" s="52"/>
      <c r="G60" s="52"/>
      <c r="H60" s="53"/>
      <c r="I60" s="37"/>
      <c r="J60" s="51" t="s">
        <v>62</v>
      </c>
      <c r="K60" s="52"/>
      <c r="L60" s="52"/>
      <c r="M60" s="52"/>
      <c r="N60" s="52"/>
      <c r="O60" s="52"/>
      <c r="P60" s="53"/>
      <c r="Q60" s="37"/>
      <c r="R60" s="38"/>
    </row>
    <row r="61" spans="2:18">
      <c r="B61" s="22"/>
      <c r="C61" s="26"/>
      <c r="D61" s="54"/>
      <c r="E61" s="26"/>
      <c r="F61" s="26"/>
      <c r="G61" s="26"/>
      <c r="H61" s="55"/>
      <c r="I61" s="26"/>
      <c r="J61" s="54"/>
      <c r="K61" s="26"/>
      <c r="L61" s="26"/>
      <c r="M61" s="26"/>
      <c r="N61" s="26"/>
      <c r="O61" s="26"/>
      <c r="P61" s="55"/>
      <c r="Q61" s="26"/>
      <c r="R61" s="23"/>
    </row>
    <row r="62" spans="2:18">
      <c r="B62" s="22"/>
      <c r="C62" s="26"/>
      <c r="D62" s="54"/>
      <c r="E62" s="26"/>
      <c r="F62" s="26"/>
      <c r="G62" s="26"/>
      <c r="H62" s="55"/>
      <c r="I62" s="26"/>
      <c r="J62" s="54"/>
      <c r="K62" s="26"/>
      <c r="L62" s="26"/>
      <c r="M62" s="26"/>
      <c r="N62" s="26"/>
      <c r="O62" s="26"/>
      <c r="P62" s="55"/>
      <c r="Q62" s="26"/>
      <c r="R62" s="23"/>
    </row>
    <row r="63" spans="2:18">
      <c r="B63" s="22"/>
      <c r="C63" s="26"/>
      <c r="D63" s="54"/>
      <c r="E63" s="26"/>
      <c r="F63" s="26"/>
      <c r="G63" s="26"/>
      <c r="H63" s="55"/>
      <c r="I63" s="26"/>
      <c r="J63" s="54"/>
      <c r="K63" s="26"/>
      <c r="L63" s="26"/>
      <c r="M63" s="26"/>
      <c r="N63" s="26"/>
      <c r="O63" s="26"/>
      <c r="P63" s="55"/>
      <c r="Q63" s="26"/>
      <c r="R63" s="23"/>
    </row>
    <row r="64" spans="2:18">
      <c r="B64" s="22"/>
      <c r="C64" s="26"/>
      <c r="D64" s="54"/>
      <c r="E64" s="26"/>
      <c r="F64" s="26"/>
      <c r="G64" s="26"/>
      <c r="H64" s="55"/>
      <c r="I64" s="26"/>
      <c r="J64" s="54"/>
      <c r="K64" s="26"/>
      <c r="L64" s="26"/>
      <c r="M64" s="26"/>
      <c r="N64" s="26"/>
      <c r="O64" s="26"/>
      <c r="P64" s="55"/>
      <c r="Q64" s="26"/>
      <c r="R64" s="23"/>
    </row>
    <row r="65" spans="2:18">
      <c r="B65" s="22"/>
      <c r="C65" s="26"/>
      <c r="D65" s="54"/>
      <c r="E65" s="26"/>
      <c r="F65" s="26"/>
      <c r="G65" s="26"/>
      <c r="H65" s="55"/>
      <c r="I65" s="26"/>
      <c r="J65" s="54"/>
      <c r="K65" s="26"/>
      <c r="L65" s="26"/>
      <c r="M65" s="26"/>
      <c r="N65" s="26"/>
      <c r="O65" s="26"/>
      <c r="P65" s="55"/>
      <c r="Q65" s="26"/>
      <c r="R65" s="23"/>
    </row>
    <row r="66" spans="2:18">
      <c r="B66" s="22"/>
      <c r="C66" s="26"/>
      <c r="D66" s="54"/>
      <c r="E66" s="26"/>
      <c r="F66" s="26"/>
      <c r="G66" s="26"/>
      <c r="H66" s="55"/>
      <c r="I66" s="26"/>
      <c r="J66" s="54"/>
      <c r="K66" s="26"/>
      <c r="L66" s="26"/>
      <c r="M66" s="26"/>
      <c r="N66" s="26"/>
      <c r="O66" s="26"/>
      <c r="P66" s="55"/>
      <c r="Q66" s="26"/>
      <c r="R66" s="23"/>
    </row>
    <row r="67" spans="2:18">
      <c r="B67" s="22"/>
      <c r="C67" s="26"/>
      <c r="D67" s="54"/>
      <c r="E67" s="26"/>
      <c r="F67" s="26"/>
      <c r="G67" s="26"/>
      <c r="H67" s="55"/>
      <c r="I67" s="26"/>
      <c r="J67" s="54"/>
      <c r="K67" s="26"/>
      <c r="L67" s="26"/>
      <c r="M67" s="26"/>
      <c r="N67" s="26"/>
      <c r="O67" s="26"/>
      <c r="P67" s="55"/>
      <c r="Q67" s="26"/>
      <c r="R67" s="23"/>
    </row>
    <row r="68" spans="2:18">
      <c r="B68" s="22"/>
      <c r="C68" s="26"/>
      <c r="D68" s="54"/>
      <c r="E68" s="26"/>
      <c r="F68" s="26"/>
      <c r="G68" s="26"/>
      <c r="H68" s="55"/>
      <c r="I68" s="26"/>
      <c r="J68" s="54"/>
      <c r="K68" s="26"/>
      <c r="L68" s="26"/>
      <c r="M68" s="26"/>
      <c r="N68" s="26"/>
      <c r="O68" s="26"/>
      <c r="P68" s="55"/>
      <c r="Q68" s="26"/>
      <c r="R68" s="23"/>
    </row>
    <row r="69" spans="2:18" s="1" customFormat="1" ht="15">
      <c r="B69" s="36"/>
      <c r="C69" s="37"/>
      <c r="D69" s="56" t="s">
        <v>59</v>
      </c>
      <c r="E69" s="57"/>
      <c r="F69" s="57"/>
      <c r="G69" s="58" t="s">
        <v>60</v>
      </c>
      <c r="H69" s="59"/>
      <c r="I69" s="37"/>
      <c r="J69" s="56" t="s">
        <v>59</v>
      </c>
      <c r="K69" s="57"/>
      <c r="L69" s="57"/>
      <c r="M69" s="57"/>
      <c r="N69" s="58" t="s">
        <v>60</v>
      </c>
      <c r="O69" s="57"/>
      <c r="P69" s="59"/>
      <c r="Q69" s="37"/>
      <c r="R69" s="38"/>
    </row>
    <row r="70" spans="2:18" s="1" customFormat="1" ht="14.45" customHeight="1"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2"/>
    </row>
    <row r="74" spans="2:18" s="1" customFormat="1" ht="6.95" customHeight="1"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5"/>
    </row>
    <row r="75" spans="2:18" s="1" customFormat="1" ht="36.950000000000003" customHeight="1">
      <c r="B75" s="36"/>
      <c r="C75" s="180" t="s">
        <v>111</v>
      </c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38"/>
    </row>
    <row r="76" spans="2:18" s="1" customFormat="1" ht="6.95" customHeigh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8"/>
    </row>
    <row r="77" spans="2:18" s="1" customFormat="1" ht="36.950000000000003" customHeight="1">
      <c r="B77" s="36"/>
      <c r="C77" s="70" t="s">
        <v>19</v>
      </c>
      <c r="D77" s="37"/>
      <c r="E77" s="37"/>
      <c r="F77" s="197" t="str">
        <f>F6</f>
        <v>Parkoviště v ul. Komenského - kpt. Nálepky</v>
      </c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37"/>
      <c r="R77" s="38"/>
    </row>
    <row r="78" spans="2:18" s="1" customFormat="1" ht="6.95" customHeight="1"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8"/>
    </row>
    <row r="79" spans="2:18" s="1" customFormat="1" ht="18" customHeight="1">
      <c r="B79" s="36"/>
      <c r="C79" s="30" t="s">
        <v>25</v>
      </c>
      <c r="D79" s="37"/>
      <c r="E79" s="37"/>
      <c r="F79" s="28" t="str">
        <f>F8</f>
        <v>Milevsko</v>
      </c>
      <c r="G79" s="37"/>
      <c r="H79" s="37"/>
      <c r="I79" s="37"/>
      <c r="J79" s="37"/>
      <c r="K79" s="30" t="s">
        <v>27</v>
      </c>
      <c r="L79" s="37"/>
      <c r="M79" s="224" t="str">
        <f>IF(O8="","",O8)</f>
        <v>3.10.2019</v>
      </c>
      <c r="N79" s="224"/>
      <c r="O79" s="224"/>
      <c r="P79" s="224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5">
      <c r="B81" s="36"/>
      <c r="C81" s="30" t="s">
        <v>33</v>
      </c>
      <c r="D81" s="37"/>
      <c r="E81" s="37"/>
      <c r="F81" s="28" t="str">
        <f>E11</f>
        <v>Město Milevsko</v>
      </c>
      <c r="G81" s="37"/>
      <c r="H81" s="37"/>
      <c r="I81" s="37"/>
      <c r="J81" s="37"/>
      <c r="K81" s="30" t="s">
        <v>39</v>
      </c>
      <c r="L81" s="37"/>
      <c r="M81" s="184" t="str">
        <f>E17</f>
        <v>Ladislav Mach - PROKLAMA</v>
      </c>
      <c r="N81" s="184"/>
      <c r="O81" s="184"/>
      <c r="P81" s="184"/>
      <c r="Q81" s="184"/>
      <c r="R81" s="38"/>
    </row>
    <row r="82" spans="2:65" s="1" customFormat="1" ht="14.45" customHeight="1">
      <c r="B82" s="36"/>
      <c r="C82" s="30" t="s">
        <v>37</v>
      </c>
      <c r="D82" s="37"/>
      <c r="E82" s="37"/>
      <c r="F82" s="28" t="str">
        <f>IF(E14="","",E14)</f>
        <v>Vyplň údaj</v>
      </c>
      <c r="G82" s="37"/>
      <c r="H82" s="37"/>
      <c r="I82" s="37"/>
      <c r="J82" s="37"/>
      <c r="K82" s="30" t="s">
        <v>42</v>
      </c>
      <c r="L82" s="37"/>
      <c r="M82" s="184" t="str">
        <f>E20</f>
        <v>Ladislav Mach - PROKLAMA</v>
      </c>
      <c r="N82" s="184"/>
      <c r="O82" s="184"/>
      <c r="P82" s="184"/>
      <c r="Q82" s="184"/>
      <c r="R82" s="38"/>
    </row>
    <row r="83" spans="2:65" s="1" customFormat="1" ht="10.35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8"/>
    </row>
    <row r="84" spans="2:65" s="1" customFormat="1" ht="29.25" customHeight="1">
      <c r="B84" s="36"/>
      <c r="C84" s="227" t="s">
        <v>112</v>
      </c>
      <c r="D84" s="228"/>
      <c r="E84" s="228"/>
      <c r="F84" s="228"/>
      <c r="G84" s="228"/>
      <c r="H84" s="47"/>
      <c r="I84" s="47"/>
      <c r="J84" s="47"/>
      <c r="K84" s="47"/>
      <c r="L84" s="47"/>
      <c r="M84" s="47"/>
      <c r="N84" s="227" t="s">
        <v>113</v>
      </c>
      <c r="O84" s="228"/>
      <c r="P84" s="228"/>
      <c r="Q84" s="228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115" t="s">
        <v>114</v>
      </c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206">
        <f>N119</f>
        <v>0</v>
      </c>
      <c r="O86" s="231"/>
      <c r="P86" s="231"/>
      <c r="Q86" s="231"/>
      <c r="R86" s="38"/>
      <c r="AU86" s="18" t="s">
        <v>115</v>
      </c>
    </row>
    <row r="87" spans="2:65" s="6" customFormat="1" ht="24.95" customHeight="1">
      <c r="B87" s="116"/>
      <c r="C87" s="117"/>
      <c r="D87" s="118" t="s">
        <v>116</v>
      </c>
      <c r="E87" s="117"/>
      <c r="F87" s="117"/>
      <c r="G87" s="117"/>
      <c r="H87" s="117"/>
      <c r="I87" s="117"/>
      <c r="J87" s="117"/>
      <c r="K87" s="117"/>
      <c r="L87" s="117"/>
      <c r="M87" s="117"/>
      <c r="N87" s="232">
        <f>N120</f>
        <v>0</v>
      </c>
      <c r="O87" s="233"/>
      <c r="P87" s="233"/>
      <c r="Q87" s="233"/>
      <c r="R87" s="119"/>
    </row>
    <row r="88" spans="2:65" s="7" customFormat="1" ht="19.899999999999999" customHeight="1">
      <c r="B88" s="120"/>
      <c r="C88" s="121"/>
      <c r="D88" s="97" t="s">
        <v>117</v>
      </c>
      <c r="E88" s="121"/>
      <c r="F88" s="121"/>
      <c r="G88" s="121"/>
      <c r="H88" s="121"/>
      <c r="I88" s="121"/>
      <c r="J88" s="121"/>
      <c r="K88" s="121"/>
      <c r="L88" s="121"/>
      <c r="M88" s="121"/>
      <c r="N88" s="210">
        <f>N121</f>
        <v>0</v>
      </c>
      <c r="O88" s="234"/>
      <c r="P88" s="234"/>
      <c r="Q88" s="234"/>
      <c r="R88" s="122"/>
    </row>
    <row r="89" spans="2:65" s="7" customFormat="1" ht="19.899999999999999" customHeight="1">
      <c r="B89" s="120"/>
      <c r="C89" s="121"/>
      <c r="D89" s="97" t="s">
        <v>118</v>
      </c>
      <c r="E89" s="121"/>
      <c r="F89" s="121"/>
      <c r="G89" s="121"/>
      <c r="H89" s="121"/>
      <c r="I89" s="121"/>
      <c r="J89" s="121"/>
      <c r="K89" s="121"/>
      <c r="L89" s="121"/>
      <c r="M89" s="121"/>
      <c r="N89" s="210">
        <f>N128</f>
        <v>0</v>
      </c>
      <c r="O89" s="234"/>
      <c r="P89" s="234"/>
      <c r="Q89" s="234"/>
      <c r="R89" s="122"/>
    </row>
    <row r="90" spans="2:65" s="7" customFormat="1" ht="19.899999999999999" customHeight="1">
      <c r="B90" s="120"/>
      <c r="C90" s="121"/>
      <c r="D90" s="97" t="s">
        <v>119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10">
        <f>N141</f>
        <v>0</v>
      </c>
      <c r="O90" s="234"/>
      <c r="P90" s="234"/>
      <c r="Q90" s="234"/>
      <c r="R90" s="122"/>
    </row>
    <row r="91" spans="2:65" s="7" customFormat="1" ht="19.899999999999999" customHeight="1">
      <c r="B91" s="120"/>
      <c r="C91" s="121"/>
      <c r="D91" s="97" t="s">
        <v>120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10">
        <f>N146</f>
        <v>0</v>
      </c>
      <c r="O91" s="234"/>
      <c r="P91" s="234"/>
      <c r="Q91" s="234"/>
      <c r="R91" s="122"/>
    </row>
    <row r="92" spans="2:65" s="7" customFormat="1" ht="19.899999999999999" customHeight="1">
      <c r="B92" s="120"/>
      <c r="C92" s="121"/>
      <c r="D92" s="97" t="s">
        <v>121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10">
        <f>N155</f>
        <v>0</v>
      </c>
      <c r="O92" s="234"/>
      <c r="P92" s="234"/>
      <c r="Q92" s="234"/>
      <c r="R92" s="122"/>
    </row>
    <row r="93" spans="2:65" s="6" customFormat="1" ht="21.75" customHeight="1">
      <c r="B93" s="116"/>
      <c r="C93" s="117"/>
      <c r="D93" s="118" t="s">
        <v>122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35">
        <f>N157</f>
        <v>0</v>
      </c>
      <c r="O93" s="233"/>
      <c r="P93" s="233"/>
      <c r="Q93" s="233"/>
      <c r="R93" s="119"/>
    </row>
    <row r="94" spans="2:65" s="1" customFormat="1" ht="21.75" customHeight="1"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8"/>
    </row>
    <row r="95" spans="2:65" s="1" customFormat="1" ht="29.25" customHeight="1">
      <c r="B95" s="36"/>
      <c r="C95" s="115" t="s">
        <v>123</v>
      </c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231">
        <f>ROUND(N96+N97+N98+N99+N100+N101,2)</f>
        <v>0</v>
      </c>
      <c r="O95" s="253"/>
      <c r="P95" s="253"/>
      <c r="Q95" s="253"/>
      <c r="R95" s="38"/>
      <c r="T95" s="123"/>
      <c r="U95" s="124" t="s">
        <v>47</v>
      </c>
    </row>
    <row r="96" spans="2:65" s="1" customFormat="1" ht="18" customHeight="1">
      <c r="B96" s="125"/>
      <c r="C96" s="126"/>
      <c r="D96" s="207" t="s">
        <v>124</v>
      </c>
      <c r="E96" s="229"/>
      <c r="F96" s="229"/>
      <c r="G96" s="229"/>
      <c r="H96" s="229"/>
      <c r="I96" s="126"/>
      <c r="J96" s="126"/>
      <c r="K96" s="126"/>
      <c r="L96" s="126"/>
      <c r="M96" s="126"/>
      <c r="N96" s="209">
        <f>ROUND(N86*T96,2)</f>
        <v>0</v>
      </c>
      <c r="O96" s="230"/>
      <c r="P96" s="230"/>
      <c r="Q96" s="230"/>
      <c r="R96" s="128"/>
      <c r="S96" s="126"/>
      <c r="T96" s="129"/>
      <c r="U96" s="130" t="s">
        <v>48</v>
      </c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1"/>
      <c r="AH96" s="131"/>
      <c r="AI96" s="131"/>
      <c r="AJ96" s="131"/>
      <c r="AK96" s="131"/>
      <c r="AL96" s="131"/>
      <c r="AM96" s="131"/>
      <c r="AN96" s="131"/>
      <c r="AO96" s="131"/>
      <c r="AP96" s="131"/>
      <c r="AQ96" s="131"/>
      <c r="AR96" s="131"/>
      <c r="AS96" s="131"/>
      <c r="AT96" s="131"/>
      <c r="AU96" s="131"/>
      <c r="AV96" s="131"/>
      <c r="AW96" s="131"/>
      <c r="AX96" s="131"/>
      <c r="AY96" s="132" t="s">
        <v>125</v>
      </c>
      <c r="AZ96" s="131"/>
      <c r="BA96" s="131"/>
      <c r="BB96" s="131"/>
      <c r="BC96" s="131"/>
      <c r="BD96" s="131"/>
      <c r="BE96" s="133">
        <f t="shared" ref="BE96:BE101" si="0">IF(U96="základní",N96,0)</f>
        <v>0</v>
      </c>
      <c r="BF96" s="133">
        <f t="shared" ref="BF96:BF101" si="1">IF(U96="snížená",N96,0)</f>
        <v>0</v>
      </c>
      <c r="BG96" s="133">
        <f t="shared" ref="BG96:BG101" si="2">IF(U96="zákl. přenesená",N96,0)</f>
        <v>0</v>
      </c>
      <c r="BH96" s="133">
        <f t="shared" ref="BH96:BH101" si="3">IF(U96="sníž. přenesená",N96,0)</f>
        <v>0</v>
      </c>
      <c r="BI96" s="133">
        <f t="shared" ref="BI96:BI101" si="4">IF(U96="nulová",N96,0)</f>
        <v>0</v>
      </c>
      <c r="BJ96" s="132" t="s">
        <v>88</v>
      </c>
      <c r="BK96" s="131"/>
      <c r="BL96" s="131"/>
      <c r="BM96" s="131"/>
    </row>
    <row r="97" spans="2:65" s="1" customFormat="1" ht="18" customHeight="1">
      <c r="B97" s="125"/>
      <c r="C97" s="126"/>
      <c r="D97" s="207" t="s">
        <v>126</v>
      </c>
      <c r="E97" s="229"/>
      <c r="F97" s="229"/>
      <c r="G97" s="229"/>
      <c r="H97" s="229"/>
      <c r="I97" s="126"/>
      <c r="J97" s="126"/>
      <c r="K97" s="126"/>
      <c r="L97" s="126"/>
      <c r="M97" s="126"/>
      <c r="N97" s="209">
        <f>ROUND(N86*T97,2)</f>
        <v>0</v>
      </c>
      <c r="O97" s="230"/>
      <c r="P97" s="230"/>
      <c r="Q97" s="230"/>
      <c r="R97" s="128"/>
      <c r="S97" s="126"/>
      <c r="T97" s="129"/>
      <c r="U97" s="130" t="s">
        <v>48</v>
      </c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1"/>
      <c r="AH97" s="131"/>
      <c r="AI97" s="131"/>
      <c r="AJ97" s="131"/>
      <c r="AK97" s="131"/>
      <c r="AL97" s="131"/>
      <c r="AM97" s="131"/>
      <c r="AN97" s="131"/>
      <c r="AO97" s="131"/>
      <c r="AP97" s="131"/>
      <c r="AQ97" s="131"/>
      <c r="AR97" s="131"/>
      <c r="AS97" s="131"/>
      <c r="AT97" s="131"/>
      <c r="AU97" s="131"/>
      <c r="AV97" s="131"/>
      <c r="AW97" s="131"/>
      <c r="AX97" s="131"/>
      <c r="AY97" s="132" t="s">
        <v>125</v>
      </c>
      <c r="AZ97" s="131"/>
      <c r="BA97" s="131"/>
      <c r="BB97" s="131"/>
      <c r="BC97" s="131"/>
      <c r="BD97" s="131"/>
      <c r="BE97" s="133">
        <f t="shared" si="0"/>
        <v>0</v>
      </c>
      <c r="BF97" s="133">
        <f t="shared" si="1"/>
        <v>0</v>
      </c>
      <c r="BG97" s="133">
        <f t="shared" si="2"/>
        <v>0</v>
      </c>
      <c r="BH97" s="133">
        <f t="shared" si="3"/>
        <v>0</v>
      </c>
      <c r="BI97" s="133">
        <f t="shared" si="4"/>
        <v>0</v>
      </c>
      <c r="BJ97" s="132" t="s">
        <v>88</v>
      </c>
      <c r="BK97" s="131"/>
      <c r="BL97" s="131"/>
      <c r="BM97" s="131"/>
    </row>
    <row r="98" spans="2:65" s="1" customFormat="1" ht="18" customHeight="1">
      <c r="B98" s="125"/>
      <c r="C98" s="126"/>
      <c r="D98" s="207" t="s">
        <v>127</v>
      </c>
      <c r="E98" s="229"/>
      <c r="F98" s="229"/>
      <c r="G98" s="229"/>
      <c r="H98" s="229"/>
      <c r="I98" s="126"/>
      <c r="J98" s="126"/>
      <c r="K98" s="126"/>
      <c r="L98" s="126"/>
      <c r="M98" s="126"/>
      <c r="N98" s="209">
        <f>ROUND(N86*T98,2)</f>
        <v>0</v>
      </c>
      <c r="O98" s="230"/>
      <c r="P98" s="230"/>
      <c r="Q98" s="230"/>
      <c r="R98" s="128"/>
      <c r="S98" s="126"/>
      <c r="T98" s="129"/>
      <c r="U98" s="130" t="s">
        <v>48</v>
      </c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2" t="s">
        <v>125</v>
      </c>
      <c r="AZ98" s="131"/>
      <c r="BA98" s="131"/>
      <c r="BB98" s="131"/>
      <c r="BC98" s="131"/>
      <c r="BD98" s="131"/>
      <c r="BE98" s="133">
        <f t="shared" si="0"/>
        <v>0</v>
      </c>
      <c r="BF98" s="133">
        <f t="shared" si="1"/>
        <v>0</v>
      </c>
      <c r="BG98" s="133">
        <f t="shared" si="2"/>
        <v>0</v>
      </c>
      <c r="BH98" s="133">
        <f t="shared" si="3"/>
        <v>0</v>
      </c>
      <c r="BI98" s="133">
        <f t="shared" si="4"/>
        <v>0</v>
      </c>
      <c r="BJ98" s="132" t="s">
        <v>88</v>
      </c>
      <c r="BK98" s="131"/>
      <c r="BL98" s="131"/>
      <c r="BM98" s="131"/>
    </row>
    <row r="99" spans="2:65" s="1" customFormat="1" ht="18" customHeight="1">
      <c r="B99" s="125"/>
      <c r="C99" s="126"/>
      <c r="D99" s="207" t="s">
        <v>128</v>
      </c>
      <c r="E99" s="229"/>
      <c r="F99" s="229"/>
      <c r="G99" s="229"/>
      <c r="H99" s="229"/>
      <c r="I99" s="126"/>
      <c r="J99" s="126"/>
      <c r="K99" s="126"/>
      <c r="L99" s="126"/>
      <c r="M99" s="126"/>
      <c r="N99" s="209">
        <f>ROUND(N86*T99,2)</f>
        <v>0</v>
      </c>
      <c r="O99" s="230"/>
      <c r="P99" s="230"/>
      <c r="Q99" s="230"/>
      <c r="R99" s="128"/>
      <c r="S99" s="126"/>
      <c r="T99" s="129"/>
      <c r="U99" s="130" t="s">
        <v>48</v>
      </c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1"/>
      <c r="AO99" s="131"/>
      <c r="AP99" s="131"/>
      <c r="AQ99" s="131"/>
      <c r="AR99" s="131"/>
      <c r="AS99" s="131"/>
      <c r="AT99" s="131"/>
      <c r="AU99" s="131"/>
      <c r="AV99" s="131"/>
      <c r="AW99" s="131"/>
      <c r="AX99" s="131"/>
      <c r="AY99" s="132" t="s">
        <v>125</v>
      </c>
      <c r="AZ99" s="131"/>
      <c r="BA99" s="131"/>
      <c r="BB99" s="131"/>
      <c r="BC99" s="131"/>
      <c r="BD99" s="131"/>
      <c r="BE99" s="133">
        <f t="shared" si="0"/>
        <v>0</v>
      </c>
      <c r="BF99" s="133">
        <f t="shared" si="1"/>
        <v>0</v>
      </c>
      <c r="BG99" s="133">
        <f t="shared" si="2"/>
        <v>0</v>
      </c>
      <c r="BH99" s="133">
        <f t="shared" si="3"/>
        <v>0</v>
      </c>
      <c r="BI99" s="133">
        <f t="shared" si="4"/>
        <v>0</v>
      </c>
      <c r="BJ99" s="132" t="s">
        <v>88</v>
      </c>
      <c r="BK99" s="131"/>
      <c r="BL99" s="131"/>
      <c r="BM99" s="131"/>
    </row>
    <row r="100" spans="2:65" s="1" customFormat="1" ht="18" customHeight="1">
      <c r="B100" s="125"/>
      <c r="C100" s="126"/>
      <c r="D100" s="207" t="s">
        <v>129</v>
      </c>
      <c r="E100" s="229"/>
      <c r="F100" s="229"/>
      <c r="G100" s="229"/>
      <c r="H100" s="229"/>
      <c r="I100" s="126"/>
      <c r="J100" s="126"/>
      <c r="K100" s="126"/>
      <c r="L100" s="126"/>
      <c r="M100" s="126"/>
      <c r="N100" s="209">
        <f>ROUND(N86*T100,2)</f>
        <v>0</v>
      </c>
      <c r="O100" s="230"/>
      <c r="P100" s="230"/>
      <c r="Q100" s="230"/>
      <c r="R100" s="128"/>
      <c r="S100" s="126"/>
      <c r="T100" s="129"/>
      <c r="U100" s="130" t="s">
        <v>48</v>
      </c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2" t="s">
        <v>125</v>
      </c>
      <c r="AZ100" s="131"/>
      <c r="BA100" s="131"/>
      <c r="BB100" s="131"/>
      <c r="BC100" s="131"/>
      <c r="BD100" s="131"/>
      <c r="BE100" s="133">
        <f t="shared" si="0"/>
        <v>0</v>
      </c>
      <c r="BF100" s="133">
        <f t="shared" si="1"/>
        <v>0</v>
      </c>
      <c r="BG100" s="133">
        <f t="shared" si="2"/>
        <v>0</v>
      </c>
      <c r="BH100" s="133">
        <f t="shared" si="3"/>
        <v>0</v>
      </c>
      <c r="BI100" s="133">
        <f t="shared" si="4"/>
        <v>0</v>
      </c>
      <c r="BJ100" s="132" t="s">
        <v>88</v>
      </c>
      <c r="BK100" s="131"/>
      <c r="BL100" s="131"/>
      <c r="BM100" s="131"/>
    </row>
    <row r="101" spans="2:65" s="1" customFormat="1" ht="18" customHeight="1">
      <c r="B101" s="125"/>
      <c r="C101" s="126"/>
      <c r="D101" s="127" t="s">
        <v>130</v>
      </c>
      <c r="E101" s="126"/>
      <c r="F101" s="126"/>
      <c r="G101" s="126"/>
      <c r="H101" s="126"/>
      <c r="I101" s="126"/>
      <c r="J101" s="126"/>
      <c r="K101" s="126"/>
      <c r="L101" s="126"/>
      <c r="M101" s="126"/>
      <c r="N101" s="209">
        <f>ROUND(N86*T101,2)</f>
        <v>0</v>
      </c>
      <c r="O101" s="230"/>
      <c r="P101" s="230"/>
      <c r="Q101" s="230"/>
      <c r="R101" s="128"/>
      <c r="S101" s="126"/>
      <c r="T101" s="134"/>
      <c r="U101" s="135" t="s">
        <v>48</v>
      </c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  <c r="AT101" s="131"/>
      <c r="AU101" s="131"/>
      <c r="AV101" s="131"/>
      <c r="AW101" s="131"/>
      <c r="AX101" s="131"/>
      <c r="AY101" s="132" t="s">
        <v>131</v>
      </c>
      <c r="AZ101" s="131"/>
      <c r="BA101" s="131"/>
      <c r="BB101" s="131"/>
      <c r="BC101" s="131"/>
      <c r="BD101" s="131"/>
      <c r="BE101" s="133">
        <f t="shared" si="0"/>
        <v>0</v>
      </c>
      <c r="BF101" s="133">
        <f t="shared" si="1"/>
        <v>0</v>
      </c>
      <c r="BG101" s="133">
        <f t="shared" si="2"/>
        <v>0</v>
      </c>
      <c r="BH101" s="133">
        <f t="shared" si="3"/>
        <v>0</v>
      </c>
      <c r="BI101" s="133">
        <f t="shared" si="4"/>
        <v>0</v>
      </c>
      <c r="BJ101" s="132" t="s">
        <v>88</v>
      </c>
      <c r="BK101" s="131"/>
      <c r="BL101" s="131"/>
      <c r="BM101" s="131"/>
    </row>
    <row r="102" spans="2:65" s="1" customFormat="1"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8"/>
    </row>
    <row r="103" spans="2:65" s="1" customFormat="1" ht="29.25" customHeight="1">
      <c r="B103" s="36"/>
      <c r="C103" s="108" t="s">
        <v>98</v>
      </c>
      <c r="D103" s="47"/>
      <c r="E103" s="47"/>
      <c r="F103" s="47"/>
      <c r="G103" s="47"/>
      <c r="H103" s="47"/>
      <c r="I103" s="47"/>
      <c r="J103" s="47"/>
      <c r="K103" s="47"/>
      <c r="L103" s="219">
        <f>ROUND(SUM(N86+N95),2)</f>
        <v>0</v>
      </c>
      <c r="M103" s="219"/>
      <c r="N103" s="219"/>
      <c r="O103" s="219"/>
      <c r="P103" s="219"/>
      <c r="Q103" s="219"/>
      <c r="R103" s="38"/>
    </row>
    <row r="104" spans="2:65" s="1" customFormat="1" ht="6.95" customHeight="1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2"/>
    </row>
    <row r="108" spans="2:65" s="1" customFormat="1" ht="6.95" customHeight="1"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5"/>
    </row>
    <row r="109" spans="2:65" s="1" customFormat="1" ht="36.950000000000003" customHeight="1">
      <c r="B109" s="36"/>
      <c r="C109" s="180" t="s">
        <v>132</v>
      </c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38"/>
    </row>
    <row r="110" spans="2:65" s="1" customFormat="1" ht="6.95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</row>
    <row r="111" spans="2:65" s="1" customFormat="1" ht="36.950000000000003" customHeight="1">
      <c r="B111" s="36"/>
      <c r="C111" s="70" t="s">
        <v>19</v>
      </c>
      <c r="D111" s="37"/>
      <c r="E111" s="37"/>
      <c r="F111" s="197" t="str">
        <f>F6</f>
        <v>Parkoviště v ul. Komenského - kpt. Nálepky</v>
      </c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37"/>
      <c r="R111" s="38"/>
    </row>
    <row r="112" spans="2:65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 ht="18" customHeight="1">
      <c r="B113" s="36"/>
      <c r="C113" s="30" t="s">
        <v>25</v>
      </c>
      <c r="D113" s="37"/>
      <c r="E113" s="37"/>
      <c r="F113" s="28" t="str">
        <f>F8</f>
        <v>Milevsko</v>
      </c>
      <c r="G113" s="37"/>
      <c r="H113" s="37"/>
      <c r="I113" s="37"/>
      <c r="J113" s="37"/>
      <c r="K113" s="30" t="s">
        <v>27</v>
      </c>
      <c r="L113" s="37"/>
      <c r="M113" s="224" t="str">
        <f>IF(O8="","",O8)</f>
        <v>3.10.2019</v>
      </c>
      <c r="N113" s="224"/>
      <c r="O113" s="224"/>
      <c r="P113" s="224"/>
      <c r="Q113" s="37"/>
      <c r="R113" s="38"/>
    </row>
    <row r="114" spans="2:65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5">
      <c r="B115" s="36"/>
      <c r="C115" s="30" t="s">
        <v>33</v>
      </c>
      <c r="D115" s="37"/>
      <c r="E115" s="37"/>
      <c r="F115" s="28" t="str">
        <f>E11</f>
        <v>Město Milevsko</v>
      </c>
      <c r="G115" s="37"/>
      <c r="H115" s="37"/>
      <c r="I115" s="37"/>
      <c r="J115" s="37"/>
      <c r="K115" s="30" t="s">
        <v>39</v>
      </c>
      <c r="L115" s="37"/>
      <c r="M115" s="184" t="str">
        <f>E17</f>
        <v>Ladislav Mach - PROKLAMA</v>
      </c>
      <c r="N115" s="184"/>
      <c r="O115" s="184"/>
      <c r="P115" s="184"/>
      <c r="Q115" s="184"/>
      <c r="R115" s="38"/>
    </row>
    <row r="116" spans="2:65" s="1" customFormat="1" ht="14.45" customHeight="1">
      <c r="B116" s="36"/>
      <c r="C116" s="30" t="s">
        <v>37</v>
      </c>
      <c r="D116" s="37"/>
      <c r="E116" s="37"/>
      <c r="F116" s="28" t="str">
        <f>IF(E14="","",E14)</f>
        <v>Vyplň údaj</v>
      </c>
      <c r="G116" s="37"/>
      <c r="H116" s="37"/>
      <c r="I116" s="37"/>
      <c r="J116" s="37"/>
      <c r="K116" s="30" t="s">
        <v>42</v>
      </c>
      <c r="L116" s="37"/>
      <c r="M116" s="184" t="str">
        <f>E20</f>
        <v>Ladislav Mach - PROKLAMA</v>
      </c>
      <c r="N116" s="184"/>
      <c r="O116" s="184"/>
      <c r="P116" s="184"/>
      <c r="Q116" s="184"/>
      <c r="R116" s="38"/>
    </row>
    <row r="117" spans="2:65" s="1" customFormat="1" ht="10.3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8" customFormat="1" ht="29.25" customHeight="1">
      <c r="B118" s="136"/>
      <c r="C118" s="137" t="s">
        <v>133</v>
      </c>
      <c r="D118" s="138" t="s">
        <v>134</v>
      </c>
      <c r="E118" s="138" t="s">
        <v>65</v>
      </c>
      <c r="F118" s="237" t="s">
        <v>135</v>
      </c>
      <c r="G118" s="237"/>
      <c r="H118" s="237"/>
      <c r="I118" s="237"/>
      <c r="J118" s="138" t="s">
        <v>110</v>
      </c>
      <c r="K118" s="138" t="s">
        <v>136</v>
      </c>
      <c r="L118" s="236" t="s">
        <v>137</v>
      </c>
      <c r="M118" s="236"/>
      <c r="N118" s="237" t="s">
        <v>113</v>
      </c>
      <c r="O118" s="237"/>
      <c r="P118" s="237"/>
      <c r="Q118" s="238"/>
      <c r="R118" s="139"/>
      <c r="T118" s="76" t="s">
        <v>138</v>
      </c>
      <c r="U118" s="77" t="s">
        <v>47</v>
      </c>
      <c r="V118" s="77" t="s">
        <v>139</v>
      </c>
      <c r="W118" s="77" t="s">
        <v>140</v>
      </c>
      <c r="X118" s="77" t="s">
        <v>141</v>
      </c>
      <c r="Y118" s="77" t="s">
        <v>142</v>
      </c>
      <c r="Z118" s="77" t="s">
        <v>143</v>
      </c>
      <c r="AA118" s="78" t="s">
        <v>144</v>
      </c>
    </row>
    <row r="119" spans="2:65" s="1" customFormat="1" ht="29.25" customHeight="1">
      <c r="B119" s="36"/>
      <c r="C119" s="80" t="s">
        <v>105</v>
      </c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251">
        <f>BK119</f>
        <v>0</v>
      </c>
      <c r="O119" s="252"/>
      <c r="P119" s="252"/>
      <c r="Q119" s="252"/>
      <c r="R119" s="38"/>
      <c r="T119" s="79"/>
      <c r="U119" s="52"/>
      <c r="V119" s="52"/>
      <c r="W119" s="140">
        <f>W120+W157</f>
        <v>0</v>
      </c>
      <c r="X119" s="52"/>
      <c r="Y119" s="140">
        <f>Y120+Y157</f>
        <v>15.833347999999999</v>
      </c>
      <c r="Z119" s="52"/>
      <c r="AA119" s="141">
        <f>AA120+AA157</f>
        <v>14.952000000000002</v>
      </c>
      <c r="AT119" s="18" t="s">
        <v>82</v>
      </c>
      <c r="AU119" s="18" t="s">
        <v>115</v>
      </c>
      <c r="BK119" s="142">
        <f>BK120+BK157</f>
        <v>0</v>
      </c>
    </row>
    <row r="120" spans="2:65" s="9" customFormat="1" ht="37.35" customHeight="1">
      <c r="B120" s="143"/>
      <c r="C120" s="144"/>
      <c r="D120" s="145" t="s">
        <v>116</v>
      </c>
      <c r="E120" s="145"/>
      <c r="F120" s="145"/>
      <c r="G120" s="145"/>
      <c r="H120" s="145"/>
      <c r="I120" s="145"/>
      <c r="J120" s="145"/>
      <c r="K120" s="145"/>
      <c r="L120" s="145"/>
      <c r="M120" s="145"/>
      <c r="N120" s="235">
        <f>BK120</f>
        <v>0</v>
      </c>
      <c r="O120" s="232"/>
      <c r="P120" s="232"/>
      <c r="Q120" s="232"/>
      <c r="R120" s="146"/>
      <c r="T120" s="147"/>
      <c r="U120" s="144"/>
      <c r="V120" s="144"/>
      <c r="W120" s="148">
        <f>W121+W128+W141+W146+W155</f>
        <v>0</v>
      </c>
      <c r="X120" s="144"/>
      <c r="Y120" s="148">
        <f>Y121+Y128+Y141+Y146+Y155</f>
        <v>15.833347999999999</v>
      </c>
      <c r="Z120" s="144"/>
      <c r="AA120" s="149">
        <f>AA121+AA128+AA141+AA146+AA155</f>
        <v>14.952000000000002</v>
      </c>
      <c r="AR120" s="150" t="s">
        <v>88</v>
      </c>
      <c r="AT120" s="151" t="s">
        <v>82</v>
      </c>
      <c r="AU120" s="151" t="s">
        <v>83</v>
      </c>
      <c r="AY120" s="150" t="s">
        <v>145</v>
      </c>
      <c r="BK120" s="152">
        <f>BK121+BK128+BK141+BK146+BK155</f>
        <v>0</v>
      </c>
    </row>
    <row r="121" spans="2:65" s="9" customFormat="1" ht="19.899999999999999" customHeight="1">
      <c r="B121" s="143"/>
      <c r="C121" s="144"/>
      <c r="D121" s="153" t="s">
        <v>117</v>
      </c>
      <c r="E121" s="153"/>
      <c r="F121" s="153"/>
      <c r="G121" s="153"/>
      <c r="H121" s="153"/>
      <c r="I121" s="153"/>
      <c r="J121" s="153"/>
      <c r="K121" s="153"/>
      <c r="L121" s="153"/>
      <c r="M121" s="153"/>
      <c r="N121" s="249">
        <f>BK121</f>
        <v>0</v>
      </c>
      <c r="O121" s="250"/>
      <c r="P121" s="250"/>
      <c r="Q121" s="250"/>
      <c r="R121" s="146"/>
      <c r="T121" s="147"/>
      <c r="U121" s="144"/>
      <c r="V121" s="144"/>
      <c r="W121" s="148">
        <f>SUM(W122:W127)</f>
        <v>0</v>
      </c>
      <c r="X121" s="144"/>
      <c r="Y121" s="148">
        <f>SUM(Y122:Y127)</f>
        <v>0</v>
      </c>
      <c r="Z121" s="144"/>
      <c r="AA121" s="149">
        <f>SUM(AA122:AA127)</f>
        <v>14.952000000000002</v>
      </c>
      <c r="AR121" s="150" t="s">
        <v>88</v>
      </c>
      <c r="AT121" s="151" t="s">
        <v>82</v>
      </c>
      <c r="AU121" s="151" t="s">
        <v>88</v>
      </c>
      <c r="AY121" s="150" t="s">
        <v>145</v>
      </c>
      <c r="BK121" s="152">
        <f>SUM(BK122:BK127)</f>
        <v>0</v>
      </c>
    </row>
    <row r="122" spans="2:65" s="1" customFormat="1" ht="31.5" customHeight="1">
      <c r="B122" s="125"/>
      <c r="C122" s="154" t="s">
        <v>88</v>
      </c>
      <c r="D122" s="154" t="s">
        <v>146</v>
      </c>
      <c r="E122" s="155" t="s">
        <v>147</v>
      </c>
      <c r="F122" s="243" t="s">
        <v>148</v>
      </c>
      <c r="G122" s="243"/>
      <c r="H122" s="243"/>
      <c r="I122" s="243"/>
      <c r="J122" s="156" t="s">
        <v>149</v>
      </c>
      <c r="K122" s="157">
        <v>17.8</v>
      </c>
      <c r="L122" s="239">
        <v>0</v>
      </c>
      <c r="M122" s="239"/>
      <c r="N122" s="240">
        <f>ROUND(L122*K122,2)</f>
        <v>0</v>
      </c>
      <c r="O122" s="240"/>
      <c r="P122" s="240"/>
      <c r="Q122" s="240"/>
      <c r="R122" s="128"/>
      <c r="T122" s="158" t="s">
        <v>5</v>
      </c>
      <c r="U122" s="45" t="s">
        <v>48</v>
      </c>
      <c r="V122" s="37"/>
      <c r="W122" s="159">
        <f>V122*K122</f>
        <v>0</v>
      </c>
      <c r="X122" s="159">
        <v>0</v>
      </c>
      <c r="Y122" s="159">
        <f>X122*K122</f>
        <v>0</v>
      </c>
      <c r="Z122" s="159">
        <v>0.18</v>
      </c>
      <c r="AA122" s="160">
        <f>Z122*K122</f>
        <v>3.2040000000000002</v>
      </c>
      <c r="AR122" s="18" t="s">
        <v>150</v>
      </c>
      <c r="AT122" s="18" t="s">
        <v>146</v>
      </c>
      <c r="AU122" s="18" t="s">
        <v>24</v>
      </c>
      <c r="AY122" s="18" t="s">
        <v>145</v>
      </c>
      <c r="BE122" s="101">
        <f>IF(U122="základní",N122,0)</f>
        <v>0</v>
      </c>
      <c r="BF122" s="101">
        <f>IF(U122="snížená",N122,0)</f>
        <v>0</v>
      </c>
      <c r="BG122" s="101">
        <f>IF(U122="zákl. přenesená",N122,0)</f>
        <v>0</v>
      </c>
      <c r="BH122" s="101">
        <f>IF(U122="sníž. přenesená",N122,0)</f>
        <v>0</v>
      </c>
      <c r="BI122" s="101">
        <f>IF(U122="nulová",N122,0)</f>
        <v>0</v>
      </c>
      <c r="BJ122" s="18" t="s">
        <v>88</v>
      </c>
      <c r="BK122" s="101">
        <f>ROUND(L122*K122,2)</f>
        <v>0</v>
      </c>
      <c r="BL122" s="18" t="s">
        <v>150</v>
      </c>
      <c r="BM122" s="18" t="s">
        <v>151</v>
      </c>
    </row>
    <row r="123" spans="2:65" s="10" customFormat="1" ht="22.5" customHeight="1">
      <c r="B123" s="161"/>
      <c r="C123" s="162"/>
      <c r="D123" s="162"/>
      <c r="E123" s="163" t="s">
        <v>5</v>
      </c>
      <c r="F123" s="241" t="s">
        <v>152</v>
      </c>
      <c r="G123" s="242"/>
      <c r="H123" s="242"/>
      <c r="I123" s="242"/>
      <c r="J123" s="162"/>
      <c r="K123" s="164">
        <v>17.8</v>
      </c>
      <c r="L123" s="162"/>
      <c r="M123" s="162"/>
      <c r="N123" s="162"/>
      <c r="O123" s="162"/>
      <c r="P123" s="162"/>
      <c r="Q123" s="162"/>
      <c r="R123" s="165"/>
      <c r="T123" s="166"/>
      <c r="U123" s="162"/>
      <c r="V123" s="162"/>
      <c r="W123" s="162"/>
      <c r="X123" s="162"/>
      <c r="Y123" s="162"/>
      <c r="Z123" s="162"/>
      <c r="AA123" s="167"/>
      <c r="AT123" s="168" t="s">
        <v>153</v>
      </c>
      <c r="AU123" s="168" t="s">
        <v>24</v>
      </c>
      <c r="AV123" s="10" t="s">
        <v>24</v>
      </c>
      <c r="AW123" s="10" t="s">
        <v>41</v>
      </c>
      <c r="AX123" s="10" t="s">
        <v>88</v>
      </c>
      <c r="AY123" s="168" t="s">
        <v>145</v>
      </c>
    </row>
    <row r="124" spans="2:65" s="1" customFormat="1" ht="31.5" customHeight="1">
      <c r="B124" s="125"/>
      <c r="C124" s="154" t="s">
        <v>24</v>
      </c>
      <c r="D124" s="154" t="s">
        <v>146</v>
      </c>
      <c r="E124" s="155" t="s">
        <v>154</v>
      </c>
      <c r="F124" s="243" t="s">
        <v>155</v>
      </c>
      <c r="G124" s="243"/>
      <c r="H124" s="243"/>
      <c r="I124" s="243"/>
      <c r="J124" s="156" t="s">
        <v>149</v>
      </c>
      <c r="K124" s="157">
        <v>17.8</v>
      </c>
      <c r="L124" s="239">
        <v>0</v>
      </c>
      <c r="M124" s="239"/>
      <c r="N124" s="240">
        <f>ROUND(L124*K124,2)</f>
        <v>0</v>
      </c>
      <c r="O124" s="240"/>
      <c r="P124" s="240"/>
      <c r="Q124" s="240"/>
      <c r="R124" s="128"/>
      <c r="T124" s="158" t="s">
        <v>5</v>
      </c>
      <c r="U124" s="45" t="s">
        <v>48</v>
      </c>
      <c r="V124" s="37"/>
      <c r="W124" s="159">
        <f>V124*K124</f>
        <v>0</v>
      </c>
      <c r="X124" s="159">
        <v>0</v>
      </c>
      <c r="Y124" s="159">
        <f>X124*K124</f>
        <v>0</v>
      </c>
      <c r="Z124" s="159">
        <v>0.44</v>
      </c>
      <c r="AA124" s="160">
        <f>Z124*K124</f>
        <v>7.8320000000000007</v>
      </c>
      <c r="AR124" s="18" t="s">
        <v>150</v>
      </c>
      <c r="AT124" s="18" t="s">
        <v>146</v>
      </c>
      <c r="AU124" s="18" t="s">
        <v>24</v>
      </c>
      <c r="AY124" s="18" t="s">
        <v>145</v>
      </c>
      <c r="BE124" s="101">
        <f>IF(U124="základní",N124,0)</f>
        <v>0</v>
      </c>
      <c r="BF124" s="101">
        <f>IF(U124="snížená",N124,0)</f>
        <v>0</v>
      </c>
      <c r="BG124" s="101">
        <f>IF(U124="zákl. přenesená",N124,0)</f>
        <v>0</v>
      </c>
      <c r="BH124" s="101">
        <f>IF(U124="sníž. přenesená",N124,0)</f>
        <v>0</v>
      </c>
      <c r="BI124" s="101">
        <f>IF(U124="nulová",N124,0)</f>
        <v>0</v>
      </c>
      <c r="BJ124" s="18" t="s">
        <v>88</v>
      </c>
      <c r="BK124" s="101">
        <f>ROUND(L124*K124,2)</f>
        <v>0</v>
      </c>
      <c r="BL124" s="18" t="s">
        <v>150</v>
      </c>
      <c r="BM124" s="18" t="s">
        <v>156</v>
      </c>
    </row>
    <row r="125" spans="2:65" s="10" customFormat="1" ht="22.5" customHeight="1">
      <c r="B125" s="161"/>
      <c r="C125" s="162"/>
      <c r="D125" s="162"/>
      <c r="E125" s="163" t="s">
        <v>5</v>
      </c>
      <c r="F125" s="241" t="s">
        <v>157</v>
      </c>
      <c r="G125" s="242"/>
      <c r="H125" s="242"/>
      <c r="I125" s="242"/>
      <c r="J125" s="162"/>
      <c r="K125" s="164">
        <v>17.8</v>
      </c>
      <c r="L125" s="162"/>
      <c r="M125" s="162"/>
      <c r="N125" s="162"/>
      <c r="O125" s="162"/>
      <c r="P125" s="162"/>
      <c r="Q125" s="162"/>
      <c r="R125" s="165"/>
      <c r="T125" s="166"/>
      <c r="U125" s="162"/>
      <c r="V125" s="162"/>
      <c r="W125" s="162"/>
      <c r="X125" s="162"/>
      <c r="Y125" s="162"/>
      <c r="Z125" s="162"/>
      <c r="AA125" s="167"/>
      <c r="AT125" s="168" t="s">
        <v>153</v>
      </c>
      <c r="AU125" s="168" t="s">
        <v>24</v>
      </c>
      <c r="AV125" s="10" t="s">
        <v>24</v>
      </c>
      <c r="AW125" s="10" t="s">
        <v>41</v>
      </c>
      <c r="AX125" s="10" t="s">
        <v>88</v>
      </c>
      <c r="AY125" s="168" t="s">
        <v>145</v>
      </c>
    </row>
    <row r="126" spans="2:65" s="1" customFormat="1" ht="31.5" customHeight="1">
      <c r="B126" s="125"/>
      <c r="C126" s="154" t="s">
        <v>158</v>
      </c>
      <c r="D126" s="154" t="s">
        <v>146</v>
      </c>
      <c r="E126" s="155" t="s">
        <v>159</v>
      </c>
      <c r="F126" s="243" t="s">
        <v>160</v>
      </c>
      <c r="G126" s="243"/>
      <c r="H126" s="243"/>
      <c r="I126" s="243"/>
      <c r="J126" s="156" t="s">
        <v>149</v>
      </c>
      <c r="K126" s="157">
        <v>17.8</v>
      </c>
      <c r="L126" s="239">
        <v>0</v>
      </c>
      <c r="M126" s="239"/>
      <c r="N126" s="240">
        <f>ROUND(L126*K126,2)</f>
        <v>0</v>
      </c>
      <c r="O126" s="240"/>
      <c r="P126" s="240"/>
      <c r="Q126" s="240"/>
      <c r="R126" s="128"/>
      <c r="T126" s="158" t="s">
        <v>5</v>
      </c>
      <c r="U126" s="45" t="s">
        <v>48</v>
      </c>
      <c r="V126" s="37"/>
      <c r="W126" s="159">
        <f>V126*K126</f>
        <v>0</v>
      </c>
      <c r="X126" s="159">
        <v>0</v>
      </c>
      <c r="Y126" s="159">
        <f>X126*K126</f>
        <v>0</v>
      </c>
      <c r="Z126" s="159">
        <v>0.22</v>
      </c>
      <c r="AA126" s="160">
        <f>Z126*K126</f>
        <v>3.9160000000000004</v>
      </c>
      <c r="AR126" s="18" t="s">
        <v>150</v>
      </c>
      <c r="AT126" s="18" t="s">
        <v>146</v>
      </c>
      <c r="AU126" s="18" t="s">
        <v>24</v>
      </c>
      <c r="AY126" s="18" t="s">
        <v>145</v>
      </c>
      <c r="BE126" s="101">
        <f>IF(U126="základní",N126,0)</f>
        <v>0</v>
      </c>
      <c r="BF126" s="101">
        <f>IF(U126="snížená",N126,0)</f>
        <v>0</v>
      </c>
      <c r="BG126" s="101">
        <f>IF(U126="zákl. přenesená",N126,0)</f>
        <v>0</v>
      </c>
      <c r="BH126" s="101">
        <f>IF(U126="sníž. přenesená",N126,0)</f>
        <v>0</v>
      </c>
      <c r="BI126" s="101">
        <f>IF(U126="nulová",N126,0)</f>
        <v>0</v>
      </c>
      <c r="BJ126" s="18" t="s">
        <v>88</v>
      </c>
      <c r="BK126" s="101">
        <f>ROUND(L126*K126,2)</f>
        <v>0</v>
      </c>
      <c r="BL126" s="18" t="s">
        <v>150</v>
      </c>
      <c r="BM126" s="18" t="s">
        <v>161</v>
      </c>
    </row>
    <row r="127" spans="2:65" s="10" customFormat="1" ht="22.5" customHeight="1">
      <c r="B127" s="161"/>
      <c r="C127" s="162"/>
      <c r="D127" s="162"/>
      <c r="E127" s="163" t="s">
        <v>5</v>
      </c>
      <c r="F127" s="241" t="s">
        <v>157</v>
      </c>
      <c r="G127" s="242"/>
      <c r="H127" s="242"/>
      <c r="I127" s="242"/>
      <c r="J127" s="162"/>
      <c r="K127" s="164">
        <v>17.8</v>
      </c>
      <c r="L127" s="162"/>
      <c r="M127" s="162"/>
      <c r="N127" s="162"/>
      <c r="O127" s="162"/>
      <c r="P127" s="162"/>
      <c r="Q127" s="162"/>
      <c r="R127" s="165"/>
      <c r="T127" s="166"/>
      <c r="U127" s="162"/>
      <c r="V127" s="162"/>
      <c r="W127" s="162"/>
      <c r="X127" s="162"/>
      <c r="Y127" s="162"/>
      <c r="Z127" s="162"/>
      <c r="AA127" s="167"/>
      <c r="AT127" s="168" t="s">
        <v>153</v>
      </c>
      <c r="AU127" s="168" t="s">
        <v>24</v>
      </c>
      <c r="AV127" s="10" t="s">
        <v>24</v>
      </c>
      <c r="AW127" s="10" t="s">
        <v>41</v>
      </c>
      <c r="AX127" s="10" t="s">
        <v>88</v>
      </c>
      <c r="AY127" s="168" t="s">
        <v>145</v>
      </c>
    </row>
    <row r="128" spans="2:65" s="9" customFormat="1" ht="29.85" customHeight="1">
      <c r="B128" s="143"/>
      <c r="C128" s="144"/>
      <c r="D128" s="153" t="s">
        <v>118</v>
      </c>
      <c r="E128" s="153"/>
      <c r="F128" s="153"/>
      <c r="G128" s="153"/>
      <c r="H128" s="153"/>
      <c r="I128" s="153"/>
      <c r="J128" s="153"/>
      <c r="K128" s="153"/>
      <c r="L128" s="153"/>
      <c r="M128" s="153"/>
      <c r="N128" s="249">
        <f>BK128</f>
        <v>0</v>
      </c>
      <c r="O128" s="250"/>
      <c r="P128" s="250"/>
      <c r="Q128" s="250"/>
      <c r="R128" s="146"/>
      <c r="T128" s="147"/>
      <c r="U128" s="144"/>
      <c r="V128" s="144"/>
      <c r="W128" s="148">
        <f>SUM(W129:W140)</f>
        <v>0</v>
      </c>
      <c r="X128" s="144"/>
      <c r="Y128" s="148">
        <f>SUM(Y129:Y140)</f>
        <v>15.833347999999999</v>
      </c>
      <c r="Z128" s="144"/>
      <c r="AA128" s="149">
        <f>SUM(AA129:AA140)</f>
        <v>0</v>
      </c>
      <c r="AR128" s="150" t="s">
        <v>88</v>
      </c>
      <c r="AT128" s="151" t="s">
        <v>82</v>
      </c>
      <c r="AU128" s="151" t="s">
        <v>88</v>
      </c>
      <c r="AY128" s="150" t="s">
        <v>145</v>
      </c>
      <c r="BK128" s="152">
        <f>SUM(BK129:BK140)</f>
        <v>0</v>
      </c>
    </row>
    <row r="129" spans="2:65" s="1" customFormat="1" ht="31.5" customHeight="1">
      <c r="B129" s="125"/>
      <c r="C129" s="154" t="s">
        <v>150</v>
      </c>
      <c r="D129" s="154" t="s">
        <v>146</v>
      </c>
      <c r="E129" s="155" t="s">
        <v>162</v>
      </c>
      <c r="F129" s="243" t="s">
        <v>163</v>
      </c>
      <c r="G129" s="243"/>
      <c r="H129" s="243"/>
      <c r="I129" s="243"/>
      <c r="J129" s="156" t="s">
        <v>149</v>
      </c>
      <c r="K129" s="157">
        <v>17.8</v>
      </c>
      <c r="L129" s="239">
        <v>0</v>
      </c>
      <c r="M129" s="239"/>
      <c r="N129" s="240">
        <f>ROUND(L129*K129,2)</f>
        <v>0</v>
      </c>
      <c r="O129" s="240"/>
      <c r="P129" s="240"/>
      <c r="Q129" s="240"/>
      <c r="R129" s="128"/>
      <c r="T129" s="158" t="s">
        <v>5</v>
      </c>
      <c r="U129" s="45" t="s">
        <v>48</v>
      </c>
      <c r="V129" s="37"/>
      <c r="W129" s="159">
        <f>V129*K129</f>
        <v>0</v>
      </c>
      <c r="X129" s="159">
        <v>0.18906999999999999</v>
      </c>
      <c r="Y129" s="159">
        <f>X129*K129</f>
        <v>3.3654459999999999</v>
      </c>
      <c r="Z129" s="159">
        <v>0</v>
      </c>
      <c r="AA129" s="160">
        <f>Z129*K129</f>
        <v>0</v>
      </c>
      <c r="AR129" s="18" t="s">
        <v>150</v>
      </c>
      <c r="AT129" s="18" t="s">
        <v>146</v>
      </c>
      <c r="AU129" s="18" t="s">
        <v>24</v>
      </c>
      <c r="AY129" s="18" t="s">
        <v>145</v>
      </c>
      <c r="BE129" s="101">
        <f>IF(U129="základní",N129,0)</f>
        <v>0</v>
      </c>
      <c r="BF129" s="101">
        <f>IF(U129="snížená",N129,0)</f>
        <v>0</v>
      </c>
      <c r="BG129" s="101">
        <f>IF(U129="zákl. přenesená",N129,0)</f>
        <v>0</v>
      </c>
      <c r="BH129" s="101">
        <f>IF(U129="sníž. přenesená",N129,0)</f>
        <v>0</v>
      </c>
      <c r="BI129" s="101">
        <f>IF(U129="nulová",N129,0)</f>
        <v>0</v>
      </c>
      <c r="BJ129" s="18" t="s">
        <v>88</v>
      </c>
      <c r="BK129" s="101">
        <f>ROUND(L129*K129,2)</f>
        <v>0</v>
      </c>
      <c r="BL129" s="18" t="s">
        <v>150</v>
      </c>
      <c r="BM129" s="18" t="s">
        <v>164</v>
      </c>
    </row>
    <row r="130" spans="2:65" s="10" customFormat="1" ht="22.5" customHeight="1">
      <c r="B130" s="161"/>
      <c r="C130" s="162"/>
      <c r="D130" s="162"/>
      <c r="E130" s="163" t="s">
        <v>5</v>
      </c>
      <c r="F130" s="241" t="s">
        <v>152</v>
      </c>
      <c r="G130" s="242"/>
      <c r="H130" s="242"/>
      <c r="I130" s="242"/>
      <c r="J130" s="162"/>
      <c r="K130" s="164">
        <v>17.8</v>
      </c>
      <c r="L130" s="162"/>
      <c r="M130" s="162"/>
      <c r="N130" s="162"/>
      <c r="O130" s="162"/>
      <c r="P130" s="162"/>
      <c r="Q130" s="162"/>
      <c r="R130" s="165"/>
      <c r="T130" s="166"/>
      <c r="U130" s="162"/>
      <c r="V130" s="162"/>
      <c r="W130" s="162"/>
      <c r="X130" s="162"/>
      <c r="Y130" s="162"/>
      <c r="Z130" s="162"/>
      <c r="AA130" s="167"/>
      <c r="AT130" s="168" t="s">
        <v>153</v>
      </c>
      <c r="AU130" s="168" t="s">
        <v>24</v>
      </c>
      <c r="AV130" s="10" t="s">
        <v>24</v>
      </c>
      <c r="AW130" s="10" t="s">
        <v>41</v>
      </c>
      <c r="AX130" s="10" t="s">
        <v>88</v>
      </c>
      <c r="AY130" s="168" t="s">
        <v>145</v>
      </c>
    </row>
    <row r="131" spans="2:65" s="1" customFormat="1" ht="44.25" customHeight="1">
      <c r="B131" s="125"/>
      <c r="C131" s="154" t="s">
        <v>165</v>
      </c>
      <c r="D131" s="154" t="s">
        <v>146</v>
      </c>
      <c r="E131" s="155" t="s">
        <v>166</v>
      </c>
      <c r="F131" s="243" t="s">
        <v>167</v>
      </c>
      <c r="G131" s="243"/>
      <c r="H131" s="243"/>
      <c r="I131" s="243"/>
      <c r="J131" s="156" t="s">
        <v>149</v>
      </c>
      <c r="K131" s="157">
        <v>17.8</v>
      </c>
      <c r="L131" s="239">
        <v>0</v>
      </c>
      <c r="M131" s="239"/>
      <c r="N131" s="240">
        <f>ROUND(L131*K131,2)</f>
        <v>0</v>
      </c>
      <c r="O131" s="240"/>
      <c r="P131" s="240"/>
      <c r="Q131" s="240"/>
      <c r="R131" s="128"/>
      <c r="T131" s="158" t="s">
        <v>5</v>
      </c>
      <c r="U131" s="45" t="s">
        <v>48</v>
      </c>
      <c r="V131" s="37"/>
      <c r="W131" s="159">
        <f>V131*K131</f>
        <v>0</v>
      </c>
      <c r="X131" s="159">
        <v>0.17157</v>
      </c>
      <c r="Y131" s="159">
        <f>X131*K131</f>
        <v>3.0539460000000003</v>
      </c>
      <c r="Z131" s="159">
        <v>0</v>
      </c>
      <c r="AA131" s="160">
        <f>Z131*K131</f>
        <v>0</v>
      </c>
      <c r="AR131" s="18" t="s">
        <v>150</v>
      </c>
      <c r="AT131" s="18" t="s">
        <v>146</v>
      </c>
      <c r="AU131" s="18" t="s">
        <v>24</v>
      </c>
      <c r="AY131" s="18" t="s">
        <v>145</v>
      </c>
      <c r="BE131" s="101">
        <f>IF(U131="základní",N131,0)</f>
        <v>0</v>
      </c>
      <c r="BF131" s="101">
        <f>IF(U131="snížená",N131,0)</f>
        <v>0</v>
      </c>
      <c r="BG131" s="101">
        <f>IF(U131="zákl. přenesená",N131,0)</f>
        <v>0</v>
      </c>
      <c r="BH131" s="101">
        <f>IF(U131="sníž. přenesená",N131,0)</f>
        <v>0</v>
      </c>
      <c r="BI131" s="101">
        <f>IF(U131="nulová",N131,0)</f>
        <v>0</v>
      </c>
      <c r="BJ131" s="18" t="s">
        <v>88</v>
      </c>
      <c r="BK131" s="101">
        <f>ROUND(L131*K131,2)</f>
        <v>0</v>
      </c>
      <c r="BL131" s="18" t="s">
        <v>150</v>
      </c>
      <c r="BM131" s="18" t="s">
        <v>168</v>
      </c>
    </row>
    <row r="132" spans="2:65" s="10" customFormat="1" ht="22.5" customHeight="1">
      <c r="B132" s="161"/>
      <c r="C132" s="162"/>
      <c r="D132" s="162"/>
      <c r="E132" s="163" t="s">
        <v>5</v>
      </c>
      <c r="F132" s="241" t="s">
        <v>157</v>
      </c>
      <c r="G132" s="242"/>
      <c r="H132" s="242"/>
      <c r="I132" s="242"/>
      <c r="J132" s="162"/>
      <c r="K132" s="164">
        <v>17.8</v>
      </c>
      <c r="L132" s="162"/>
      <c r="M132" s="162"/>
      <c r="N132" s="162"/>
      <c r="O132" s="162"/>
      <c r="P132" s="162"/>
      <c r="Q132" s="162"/>
      <c r="R132" s="165"/>
      <c r="T132" s="166"/>
      <c r="U132" s="162"/>
      <c r="V132" s="162"/>
      <c r="W132" s="162"/>
      <c r="X132" s="162"/>
      <c r="Y132" s="162"/>
      <c r="Z132" s="162"/>
      <c r="AA132" s="167"/>
      <c r="AT132" s="168" t="s">
        <v>153</v>
      </c>
      <c r="AU132" s="168" t="s">
        <v>24</v>
      </c>
      <c r="AV132" s="10" t="s">
        <v>24</v>
      </c>
      <c r="AW132" s="10" t="s">
        <v>41</v>
      </c>
      <c r="AX132" s="10" t="s">
        <v>88</v>
      </c>
      <c r="AY132" s="168" t="s">
        <v>145</v>
      </c>
    </row>
    <row r="133" spans="2:65" s="1" customFormat="1" ht="44.25" customHeight="1">
      <c r="B133" s="125"/>
      <c r="C133" s="154" t="s">
        <v>169</v>
      </c>
      <c r="D133" s="154" t="s">
        <v>146</v>
      </c>
      <c r="E133" s="155" t="s">
        <v>170</v>
      </c>
      <c r="F133" s="243" t="s">
        <v>171</v>
      </c>
      <c r="G133" s="243"/>
      <c r="H133" s="243"/>
      <c r="I133" s="243"/>
      <c r="J133" s="156" t="s">
        <v>149</v>
      </c>
      <c r="K133" s="157">
        <v>17.8</v>
      </c>
      <c r="L133" s="239">
        <v>0</v>
      </c>
      <c r="M133" s="239"/>
      <c r="N133" s="240">
        <f>ROUND(L133*K133,2)</f>
        <v>0</v>
      </c>
      <c r="O133" s="240"/>
      <c r="P133" s="240"/>
      <c r="Q133" s="240"/>
      <c r="R133" s="128"/>
      <c r="T133" s="158" t="s">
        <v>5</v>
      </c>
      <c r="U133" s="45" t="s">
        <v>48</v>
      </c>
      <c r="V133" s="37"/>
      <c r="W133" s="159">
        <f>V133*K133</f>
        <v>0</v>
      </c>
      <c r="X133" s="159">
        <v>0.26375999999999999</v>
      </c>
      <c r="Y133" s="159">
        <f>X133*K133</f>
        <v>4.694928</v>
      </c>
      <c r="Z133" s="159">
        <v>0</v>
      </c>
      <c r="AA133" s="160">
        <f>Z133*K133</f>
        <v>0</v>
      </c>
      <c r="AR133" s="18" t="s">
        <v>150</v>
      </c>
      <c r="AT133" s="18" t="s">
        <v>146</v>
      </c>
      <c r="AU133" s="18" t="s">
        <v>24</v>
      </c>
      <c r="AY133" s="18" t="s">
        <v>145</v>
      </c>
      <c r="BE133" s="101">
        <f>IF(U133="základní",N133,0)</f>
        <v>0</v>
      </c>
      <c r="BF133" s="101">
        <f>IF(U133="snížená",N133,0)</f>
        <v>0</v>
      </c>
      <c r="BG133" s="101">
        <f>IF(U133="zákl. přenesená",N133,0)</f>
        <v>0</v>
      </c>
      <c r="BH133" s="101">
        <f>IF(U133="sníž. přenesená",N133,0)</f>
        <v>0</v>
      </c>
      <c r="BI133" s="101">
        <f>IF(U133="nulová",N133,0)</f>
        <v>0</v>
      </c>
      <c r="BJ133" s="18" t="s">
        <v>88</v>
      </c>
      <c r="BK133" s="101">
        <f>ROUND(L133*K133,2)</f>
        <v>0</v>
      </c>
      <c r="BL133" s="18" t="s">
        <v>150</v>
      </c>
      <c r="BM133" s="18" t="s">
        <v>172</v>
      </c>
    </row>
    <row r="134" spans="2:65" s="10" customFormat="1" ht="22.5" customHeight="1">
      <c r="B134" s="161"/>
      <c r="C134" s="162"/>
      <c r="D134" s="162"/>
      <c r="E134" s="163" t="s">
        <v>5</v>
      </c>
      <c r="F134" s="241" t="s">
        <v>157</v>
      </c>
      <c r="G134" s="242"/>
      <c r="H134" s="242"/>
      <c r="I134" s="242"/>
      <c r="J134" s="162"/>
      <c r="K134" s="164">
        <v>17.8</v>
      </c>
      <c r="L134" s="162"/>
      <c r="M134" s="162"/>
      <c r="N134" s="162"/>
      <c r="O134" s="162"/>
      <c r="P134" s="162"/>
      <c r="Q134" s="162"/>
      <c r="R134" s="165"/>
      <c r="T134" s="166"/>
      <c r="U134" s="162"/>
      <c r="V134" s="162"/>
      <c r="W134" s="162"/>
      <c r="X134" s="162"/>
      <c r="Y134" s="162"/>
      <c r="Z134" s="162"/>
      <c r="AA134" s="167"/>
      <c r="AT134" s="168" t="s">
        <v>153</v>
      </c>
      <c r="AU134" s="168" t="s">
        <v>24</v>
      </c>
      <c r="AV134" s="10" t="s">
        <v>24</v>
      </c>
      <c r="AW134" s="10" t="s">
        <v>41</v>
      </c>
      <c r="AX134" s="10" t="s">
        <v>88</v>
      </c>
      <c r="AY134" s="168" t="s">
        <v>145</v>
      </c>
    </row>
    <row r="135" spans="2:65" s="1" customFormat="1" ht="44.25" customHeight="1">
      <c r="B135" s="125"/>
      <c r="C135" s="154" t="s">
        <v>173</v>
      </c>
      <c r="D135" s="154" t="s">
        <v>146</v>
      </c>
      <c r="E135" s="155" t="s">
        <v>174</v>
      </c>
      <c r="F135" s="243" t="s">
        <v>175</v>
      </c>
      <c r="G135" s="243"/>
      <c r="H135" s="243"/>
      <c r="I135" s="243"/>
      <c r="J135" s="156" t="s">
        <v>149</v>
      </c>
      <c r="K135" s="157">
        <v>17.8</v>
      </c>
      <c r="L135" s="239">
        <v>0</v>
      </c>
      <c r="M135" s="239"/>
      <c r="N135" s="240">
        <f>ROUND(L135*K135,2)</f>
        <v>0</v>
      </c>
      <c r="O135" s="240"/>
      <c r="P135" s="240"/>
      <c r="Q135" s="240"/>
      <c r="R135" s="128"/>
      <c r="T135" s="158" t="s">
        <v>5</v>
      </c>
      <c r="U135" s="45" t="s">
        <v>48</v>
      </c>
      <c r="V135" s="37"/>
      <c r="W135" s="159">
        <f>V135*K135</f>
        <v>0</v>
      </c>
      <c r="X135" s="159">
        <v>0.13188</v>
      </c>
      <c r="Y135" s="159">
        <f>X135*K135</f>
        <v>2.347464</v>
      </c>
      <c r="Z135" s="159">
        <v>0</v>
      </c>
      <c r="AA135" s="160">
        <f>Z135*K135</f>
        <v>0</v>
      </c>
      <c r="AR135" s="18" t="s">
        <v>150</v>
      </c>
      <c r="AT135" s="18" t="s">
        <v>146</v>
      </c>
      <c r="AU135" s="18" t="s">
        <v>24</v>
      </c>
      <c r="AY135" s="18" t="s">
        <v>145</v>
      </c>
      <c r="BE135" s="101">
        <f>IF(U135="základní",N135,0)</f>
        <v>0</v>
      </c>
      <c r="BF135" s="101">
        <f>IF(U135="snížená",N135,0)</f>
        <v>0</v>
      </c>
      <c r="BG135" s="101">
        <f>IF(U135="zákl. přenesená",N135,0)</f>
        <v>0</v>
      </c>
      <c r="BH135" s="101">
        <f>IF(U135="sníž. přenesená",N135,0)</f>
        <v>0</v>
      </c>
      <c r="BI135" s="101">
        <f>IF(U135="nulová",N135,0)</f>
        <v>0</v>
      </c>
      <c r="BJ135" s="18" t="s">
        <v>88</v>
      </c>
      <c r="BK135" s="101">
        <f>ROUND(L135*K135,2)</f>
        <v>0</v>
      </c>
      <c r="BL135" s="18" t="s">
        <v>150</v>
      </c>
      <c r="BM135" s="18" t="s">
        <v>176</v>
      </c>
    </row>
    <row r="136" spans="2:65" s="10" customFormat="1" ht="22.5" customHeight="1">
      <c r="B136" s="161"/>
      <c r="C136" s="162"/>
      <c r="D136" s="162"/>
      <c r="E136" s="163" t="s">
        <v>5</v>
      </c>
      <c r="F136" s="241" t="s">
        <v>157</v>
      </c>
      <c r="G136" s="242"/>
      <c r="H136" s="242"/>
      <c r="I136" s="242"/>
      <c r="J136" s="162"/>
      <c r="K136" s="164">
        <v>17.8</v>
      </c>
      <c r="L136" s="162"/>
      <c r="M136" s="162"/>
      <c r="N136" s="162"/>
      <c r="O136" s="162"/>
      <c r="P136" s="162"/>
      <c r="Q136" s="162"/>
      <c r="R136" s="165"/>
      <c r="T136" s="166"/>
      <c r="U136" s="162"/>
      <c r="V136" s="162"/>
      <c r="W136" s="162"/>
      <c r="X136" s="162"/>
      <c r="Y136" s="162"/>
      <c r="Z136" s="162"/>
      <c r="AA136" s="167"/>
      <c r="AT136" s="168" t="s">
        <v>153</v>
      </c>
      <c r="AU136" s="168" t="s">
        <v>24</v>
      </c>
      <c r="AV136" s="10" t="s">
        <v>24</v>
      </c>
      <c r="AW136" s="10" t="s">
        <v>41</v>
      </c>
      <c r="AX136" s="10" t="s">
        <v>88</v>
      </c>
      <c r="AY136" s="168" t="s">
        <v>145</v>
      </c>
    </row>
    <row r="137" spans="2:65" s="1" customFormat="1" ht="44.25" customHeight="1">
      <c r="B137" s="125"/>
      <c r="C137" s="154" t="s">
        <v>177</v>
      </c>
      <c r="D137" s="154" t="s">
        <v>146</v>
      </c>
      <c r="E137" s="155" t="s">
        <v>178</v>
      </c>
      <c r="F137" s="243" t="s">
        <v>179</v>
      </c>
      <c r="G137" s="243"/>
      <c r="H137" s="243"/>
      <c r="I137" s="243"/>
      <c r="J137" s="156" t="s">
        <v>149</v>
      </c>
      <c r="K137" s="157">
        <v>17.8</v>
      </c>
      <c r="L137" s="239">
        <v>0</v>
      </c>
      <c r="M137" s="239"/>
      <c r="N137" s="240">
        <f>ROUND(L137*K137,2)</f>
        <v>0</v>
      </c>
      <c r="O137" s="240"/>
      <c r="P137" s="240"/>
      <c r="Q137" s="240"/>
      <c r="R137" s="128"/>
      <c r="T137" s="158" t="s">
        <v>5</v>
      </c>
      <c r="U137" s="45" t="s">
        <v>48</v>
      </c>
      <c r="V137" s="37"/>
      <c r="W137" s="159">
        <f>V137*K137</f>
        <v>0</v>
      </c>
      <c r="X137" s="159">
        <v>0.12966</v>
      </c>
      <c r="Y137" s="159">
        <f>X137*K137</f>
        <v>2.3079480000000001</v>
      </c>
      <c r="Z137" s="159">
        <v>0</v>
      </c>
      <c r="AA137" s="160">
        <f>Z137*K137</f>
        <v>0</v>
      </c>
      <c r="AR137" s="18" t="s">
        <v>150</v>
      </c>
      <c r="AT137" s="18" t="s">
        <v>146</v>
      </c>
      <c r="AU137" s="18" t="s">
        <v>24</v>
      </c>
      <c r="AY137" s="18" t="s">
        <v>145</v>
      </c>
      <c r="BE137" s="101">
        <f>IF(U137="základní",N137,0)</f>
        <v>0</v>
      </c>
      <c r="BF137" s="101">
        <f>IF(U137="snížená",N137,0)</f>
        <v>0</v>
      </c>
      <c r="BG137" s="101">
        <f>IF(U137="zákl. přenesená",N137,0)</f>
        <v>0</v>
      </c>
      <c r="BH137" s="101">
        <f>IF(U137="sníž. přenesená",N137,0)</f>
        <v>0</v>
      </c>
      <c r="BI137" s="101">
        <f>IF(U137="nulová",N137,0)</f>
        <v>0</v>
      </c>
      <c r="BJ137" s="18" t="s">
        <v>88</v>
      </c>
      <c r="BK137" s="101">
        <f>ROUND(L137*K137,2)</f>
        <v>0</v>
      </c>
      <c r="BL137" s="18" t="s">
        <v>150</v>
      </c>
      <c r="BM137" s="18" t="s">
        <v>180</v>
      </c>
    </row>
    <row r="138" spans="2:65" s="10" customFormat="1" ht="22.5" customHeight="1">
      <c r="B138" s="161"/>
      <c r="C138" s="162"/>
      <c r="D138" s="162"/>
      <c r="E138" s="163" t="s">
        <v>5</v>
      </c>
      <c r="F138" s="241" t="s">
        <v>157</v>
      </c>
      <c r="G138" s="242"/>
      <c r="H138" s="242"/>
      <c r="I138" s="242"/>
      <c r="J138" s="162"/>
      <c r="K138" s="164">
        <v>17.8</v>
      </c>
      <c r="L138" s="162"/>
      <c r="M138" s="162"/>
      <c r="N138" s="162"/>
      <c r="O138" s="162"/>
      <c r="P138" s="162"/>
      <c r="Q138" s="162"/>
      <c r="R138" s="165"/>
      <c r="T138" s="166"/>
      <c r="U138" s="162"/>
      <c r="V138" s="162"/>
      <c r="W138" s="162"/>
      <c r="X138" s="162"/>
      <c r="Y138" s="162"/>
      <c r="Z138" s="162"/>
      <c r="AA138" s="167"/>
      <c r="AT138" s="168" t="s">
        <v>153</v>
      </c>
      <c r="AU138" s="168" t="s">
        <v>24</v>
      </c>
      <c r="AV138" s="10" t="s">
        <v>24</v>
      </c>
      <c r="AW138" s="10" t="s">
        <v>41</v>
      </c>
      <c r="AX138" s="10" t="s">
        <v>88</v>
      </c>
      <c r="AY138" s="168" t="s">
        <v>145</v>
      </c>
    </row>
    <row r="139" spans="2:65" s="1" customFormat="1" ht="44.25" customHeight="1">
      <c r="B139" s="125"/>
      <c r="C139" s="154" t="s">
        <v>181</v>
      </c>
      <c r="D139" s="154" t="s">
        <v>146</v>
      </c>
      <c r="E139" s="155" t="s">
        <v>182</v>
      </c>
      <c r="F139" s="243" t="s">
        <v>183</v>
      </c>
      <c r="G139" s="243"/>
      <c r="H139" s="243"/>
      <c r="I139" s="243"/>
      <c r="J139" s="156" t="s">
        <v>184</v>
      </c>
      <c r="K139" s="157">
        <v>28.4</v>
      </c>
      <c r="L139" s="239">
        <v>0</v>
      </c>
      <c r="M139" s="239"/>
      <c r="N139" s="240">
        <f>ROUND(L139*K139,2)</f>
        <v>0</v>
      </c>
      <c r="O139" s="240"/>
      <c r="P139" s="240"/>
      <c r="Q139" s="240"/>
      <c r="R139" s="128"/>
      <c r="T139" s="158" t="s">
        <v>5</v>
      </c>
      <c r="U139" s="45" t="s">
        <v>48</v>
      </c>
      <c r="V139" s="37"/>
      <c r="W139" s="159">
        <f>V139*K139</f>
        <v>0</v>
      </c>
      <c r="X139" s="159">
        <v>2.2399999999999998E-3</v>
      </c>
      <c r="Y139" s="159">
        <f>X139*K139</f>
        <v>6.3615999999999992E-2</v>
      </c>
      <c r="Z139" s="159">
        <v>0</v>
      </c>
      <c r="AA139" s="160">
        <f>Z139*K139</f>
        <v>0</v>
      </c>
      <c r="AR139" s="18" t="s">
        <v>150</v>
      </c>
      <c r="AT139" s="18" t="s">
        <v>146</v>
      </c>
      <c r="AU139" s="18" t="s">
        <v>24</v>
      </c>
      <c r="AY139" s="18" t="s">
        <v>145</v>
      </c>
      <c r="BE139" s="101">
        <f>IF(U139="základní",N139,0)</f>
        <v>0</v>
      </c>
      <c r="BF139" s="101">
        <f>IF(U139="snížená",N139,0)</f>
        <v>0</v>
      </c>
      <c r="BG139" s="101">
        <f>IF(U139="zákl. přenesená",N139,0)</f>
        <v>0</v>
      </c>
      <c r="BH139" s="101">
        <f>IF(U139="sníž. přenesená",N139,0)</f>
        <v>0</v>
      </c>
      <c r="BI139" s="101">
        <f>IF(U139="nulová",N139,0)</f>
        <v>0</v>
      </c>
      <c r="BJ139" s="18" t="s">
        <v>88</v>
      </c>
      <c r="BK139" s="101">
        <f>ROUND(L139*K139,2)</f>
        <v>0</v>
      </c>
      <c r="BL139" s="18" t="s">
        <v>150</v>
      </c>
      <c r="BM139" s="18" t="s">
        <v>185</v>
      </c>
    </row>
    <row r="140" spans="2:65" s="10" customFormat="1" ht="31.5" customHeight="1">
      <c r="B140" s="161"/>
      <c r="C140" s="162"/>
      <c r="D140" s="162"/>
      <c r="E140" s="163" t="s">
        <v>5</v>
      </c>
      <c r="F140" s="241" t="s">
        <v>186</v>
      </c>
      <c r="G140" s="242"/>
      <c r="H140" s="242"/>
      <c r="I140" s="242"/>
      <c r="J140" s="162"/>
      <c r="K140" s="164">
        <v>28.4</v>
      </c>
      <c r="L140" s="162"/>
      <c r="M140" s="162"/>
      <c r="N140" s="162"/>
      <c r="O140" s="162"/>
      <c r="P140" s="162"/>
      <c r="Q140" s="162"/>
      <c r="R140" s="165"/>
      <c r="T140" s="166"/>
      <c r="U140" s="162"/>
      <c r="V140" s="162"/>
      <c r="W140" s="162"/>
      <c r="X140" s="162"/>
      <c r="Y140" s="162"/>
      <c r="Z140" s="162"/>
      <c r="AA140" s="167"/>
      <c r="AT140" s="168" t="s">
        <v>153</v>
      </c>
      <c r="AU140" s="168" t="s">
        <v>24</v>
      </c>
      <c r="AV140" s="10" t="s">
        <v>24</v>
      </c>
      <c r="AW140" s="10" t="s">
        <v>41</v>
      </c>
      <c r="AX140" s="10" t="s">
        <v>88</v>
      </c>
      <c r="AY140" s="168" t="s">
        <v>145</v>
      </c>
    </row>
    <row r="141" spans="2:65" s="9" customFormat="1" ht="29.85" customHeight="1">
      <c r="B141" s="143"/>
      <c r="C141" s="144"/>
      <c r="D141" s="153" t="s">
        <v>119</v>
      </c>
      <c r="E141" s="153"/>
      <c r="F141" s="153"/>
      <c r="G141" s="153"/>
      <c r="H141" s="153"/>
      <c r="I141" s="153"/>
      <c r="J141" s="153"/>
      <c r="K141" s="153"/>
      <c r="L141" s="153"/>
      <c r="M141" s="153"/>
      <c r="N141" s="249">
        <f>BK141</f>
        <v>0</v>
      </c>
      <c r="O141" s="250"/>
      <c r="P141" s="250"/>
      <c r="Q141" s="250"/>
      <c r="R141" s="146"/>
      <c r="T141" s="147"/>
      <c r="U141" s="144"/>
      <c r="V141" s="144"/>
      <c r="W141" s="148">
        <f>SUM(W142:W145)</f>
        <v>0</v>
      </c>
      <c r="X141" s="144"/>
      <c r="Y141" s="148">
        <f>SUM(Y142:Y145)</f>
        <v>0</v>
      </c>
      <c r="Z141" s="144"/>
      <c r="AA141" s="149">
        <f>SUM(AA142:AA145)</f>
        <v>0</v>
      </c>
      <c r="AR141" s="150" t="s">
        <v>88</v>
      </c>
      <c r="AT141" s="151" t="s">
        <v>82</v>
      </c>
      <c r="AU141" s="151" t="s">
        <v>88</v>
      </c>
      <c r="AY141" s="150" t="s">
        <v>145</v>
      </c>
      <c r="BK141" s="152">
        <f>SUM(BK142:BK145)</f>
        <v>0</v>
      </c>
    </row>
    <row r="142" spans="2:65" s="1" customFormat="1" ht="22.5" customHeight="1">
      <c r="B142" s="125"/>
      <c r="C142" s="154" t="s">
        <v>187</v>
      </c>
      <c r="D142" s="154" t="s">
        <v>146</v>
      </c>
      <c r="E142" s="155" t="s">
        <v>188</v>
      </c>
      <c r="F142" s="243" t="s">
        <v>189</v>
      </c>
      <c r="G142" s="243"/>
      <c r="H142" s="243"/>
      <c r="I142" s="243"/>
      <c r="J142" s="156" t="s">
        <v>184</v>
      </c>
      <c r="K142" s="157">
        <v>28.4</v>
      </c>
      <c r="L142" s="239">
        <v>0</v>
      </c>
      <c r="M142" s="239"/>
      <c r="N142" s="240">
        <f>ROUND(L142*K142,2)</f>
        <v>0</v>
      </c>
      <c r="O142" s="240"/>
      <c r="P142" s="240"/>
      <c r="Q142" s="240"/>
      <c r="R142" s="128"/>
      <c r="T142" s="158" t="s">
        <v>5</v>
      </c>
      <c r="U142" s="45" t="s">
        <v>48</v>
      </c>
      <c r="V142" s="37"/>
      <c r="W142" s="159">
        <f>V142*K142</f>
        <v>0</v>
      </c>
      <c r="X142" s="159">
        <v>0</v>
      </c>
      <c r="Y142" s="159">
        <f>X142*K142</f>
        <v>0</v>
      </c>
      <c r="Z142" s="159">
        <v>0</v>
      </c>
      <c r="AA142" s="160">
        <f>Z142*K142</f>
        <v>0</v>
      </c>
      <c r="AR142" s="18" t="s">
        <v>150</v>
      </c>
      <c r="AT142" s="18" t="s">
        <v>146</v>
      </c>
      <c r="AU142" s="18" t="s">
        <v>24</v>
      </c>
      <c r="AY142" s="18" t="s">
        <v>145</v>
      </c>
      <c r="BE142" s="101">
        <f>IF(U142="základní",N142,0)</f>
        <v>0</v>
      </c>
      <c r="BF142" s="101">
        <f>IF(U142="snížená",N142,0)</f>
        <v>0</v>
      </c>
      <c r="BG142" s="101">
        <f>IF(U142="zákl. přenesená",N142,0)</f>
        <v>0</v>
      </c>
      <c r="BH142" s="101">
        <f>IF(U142="sníž. přenesená",N142,0)</f>
        <v>0</v>
      </c>
      <c r="BI142" s="101">
        <f>IF(U142="nulová",N142,0)</f>
        <v>0</v>
      </c>
      <c r="BJ142" s="18" t="s">
        <v>88</v>
      </c>
      <c r="BK142" s="101">
        <f>ROUND(L142*K142,2)</f>
        <v>0</v>
      </c>
      <c r="BL142" s="18" t="s">
        <v>150</v>
      </c>
      <c r="BM142" s="18" t="s">
        <v>190</v>
      </c>
    </row>
    <row r="143" spans="2:65" s="10" customFormat="1" ht="31.5" customHeight="1">
      <c r="B143" s="161"/>
      <c r="C143" s="162"/>
      <c r="D143" s="162"/>
      <c r="E143" s="163" t="s">
        <v>5</v>
      </c>
      <c r="F143" s="241" t="s">
        <v>186</v>
      </c>
      <c r="G143" s="242"/>
      <c r="H143" s="242"/>
      <c r="I143" s="242"/>
      <c r="J143" s="162"/>
      <c r="K143" s="164">
        <v>28.4</v>
      </c>
      <c r="L143" s="162"/>
      <c r="M143" s="162"/>
      <c r="N143" s="162"/>
      <c r="O143" s="162"/>
      <c r="P143" s="162"/>
      <c r="Q143" s="162"/>
      <c r="R143" s="165"/>
      <c r="T143" s="166"/>
      <c r="U143" s="162"/>
      <c r="V143" s="162"/>
      <c r="W143" s="162"/>
      <c r="X143" s="162"/>
      <c r="Y143" s="162"/>
      <c r="Z143" s="162"/>
      <c r="AA143" s="167"/>
      <c r="AT143" s="168" t="s">
        <v>153</v>
      </c>
      <c r="AU143" s="168" t="s">
        <v>24</v>
      </c>
      <c r="AV143" s="10" t="s">
        <v>24</v>
      </c>
      <c r="AW143" s="10" t="s">
        <v>41</v>
      </c>
      <c r="AX143" s="10" t="s">
        <v>88</v>
      </c>
      <c r="AY143" s="168" t="s">
        <v>145</v>
      </c>
    </row>
    <row r="144" spans="2:65" s="1" customFormat="1" ht="31.5" customHeight="1">
      <c r="B144" s="125"/>
      <c r="C144" s="154" t="s">
        <v>191</v>
      </c>
      <c r="D144" s="154" t="s">
        <v>146</v>
      </c>
      <c r="E144" s="155" t="s">
        <v>192</v>
      </c>
      <c r="F144" s="243" t="s">
        <v>193</v>
      </c>
      <c r="G144" s="243"/>
      <c r="H144" s="243"/>
      <c r="I144" s="243"/>
      <c r="J144" s="156" t="s">
        <v>149</v>
      </c>
      <c r="K144" s="157">
        <v>1000</v>
      </c>
      <c r="L144" s="239">
        <v>0</v>
      </c>
      <c r="M144" s="239"/>
      <c r="N144" s="240">
        <f>ROUND(L144*K144,2)</f>
        <v>0</v>
      </c>
      <c r="O144" s="240"/>
      <c r="P144" s="240"/>
      <c r="Q144" s="240"/>
      <c r="R144" s="128"/>
      <c r="T144" s="158" t="s">
        <v>5</v>
      </c>
      <c r="U144" s="45" t="s">
        <v>48</v>
      </c>
      <c r="V144" s="37"/>
      <c r="W144" s="159">
        <f>V144*K144</f>
        <v>0</v>
      </c>
      <c r="X144" s="159">
        <v>0</v>
      </c>
      <c r="Y144" s="159">
        <f>X144*K144</f>
        <v>0</v>
      </c>
      <c r="Z144" s="159">
        <v>0</v>
      </c>
      <c r="AA144" s="160">
        <f>Z144*K144</f>
        <v>0</v>
      </c>
      <c r="AR144" s="18" t="s">
        <v>150</v>
      </c>
      <c r="AT144" s="18" t="s">
        <v>146</v>
      </c>
      <c r="AU144" s="18" t="s">
        <v>24</v>
      </c>
      <c r="AY144" s="18" t="s">
        <v>145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8" t="s">
        <v>88</v>
      </c>
      <c r="BK144" s="101">
        <f>ROUND(L144*K144,2)</f>
        <v>0</v>
      </c>
      <c r="BL144" s="18" t="s">
        <v>150</v>
      </c>
      <c r="BM144" s="18" t="s">
        <v>194</v>
      </c>
    </row>
    <row r="145" spans="2:65" s="10" customFormat="1" ht="22.5" customHeight="1">
      <c r="B145" s="161"/>
      <c r="C145" s="162"/>
      <c r="D145" s="162"/>
      <c r="E145" s="163" t="s">
        <v>5</v>
      </c>
      <c r="F145" s="241" t="s">
        <v>195</v>
      </c>
      <c r="G145" s="242"/>
      <c r="H145" s="242"/>
      <c r="I145" s="242"/>
      <c r="J145" s="162"/>
      <c r="K145" s="164">
        <v>1000</v>
      </c>
      <c r="L145" s="162"/>
      <c r="M145" s="162"/>
      <c r="N145" s="162"/>
      <c r="O145" s="162"/>
      <c r="P145" s="162"/>
      <c r="Q145" s="162"/>
      <c r="R145" s="165"/>
      <c r="T145" s="166"/>
      <c r="U145" s="162"/>
      <c r="V145" s="162"/>
      <c r="W145" s="162"/>
      <c r="X145" s="162"/>
      <c r="Y145" s="162"/>
      <c r="Z145" s="162"/>
      <c r="AA145" s="167"/>
      <c r="AT145" s="168" t="s">
        <v>153</v>
      </c>
      <c r="AU145" s="168" t="s">
        <v>24</v>
      </c>
      <c r="AV145" s="10" t="s">
        <v>24</v>
      </c>
      <c r="AW145" s="10" t="s">
        <v>41</v>
      </c>
      <c r="AX145" s="10" t="s">
        <v>88</v>
      </c>
      <c r="AY145" s="168" t="s">
        <v>145</v>
      </c>
    </row>
    <row r="146" spans="2:65" s="9" customFormat="1" ht="29.85" customHeight="1">
      <c r="B146" s="143"/>
      <c r="C146" s="144"/>
      <c r="D146" s="153" t="s">
        <v>120</v>
      </c>
      <c r="E146" s="153"/>
      <c r="F146" s="153"/>
      <c r="G146" s="153"/>
      <c r="H146" s="153"/>
      <c r="I146" s="153"/>
      <c r="J146" s="153"/>
      <c r="K146" s="153"/>
      <c r="L146" s="153"/>
      <c r="M146" s="153"/>
      <c r="N146" s="249">
        <f>BK146</f>
        <v>0</v>
      </c>
      <c r="O146" s="250"/>
      <c r="P146" s="250"/>
      <c r="Q146" s="250"/>
      <c r="R146" s="146"/>
      <c r="T146" s="147"/>
      <c r="U146" s="144"/>
      <c r="V146" s="144"/>
      <c r="W146" s="148">
        <f>SUM(W147:W154)</f>
        <v>0</v>
      </c>
      <c r="X146" s="144"/>
      <c r="Y146" s="148">
        <f>SUM(Y147:Y154)</f>
        <v>0</v>
      </c>
      <c r="Z146" s="144"/>
      <c r="AA146" s="149">
        <f>SUM(AA147:AA154)</f>
        <v>0</v>
      </c>
      <c r="AR146" s="150" t="s">
        <v>88</v>
      </c>
      <c r="AT146" s="151" t="s">
        <v>82</v>
      </c>
      <c r="AU146" s="151" t="s">
        <v>88</v>
      </c>
      <c r="AY146" s="150" t="s">
        <v>145</v>
      </c>
      <c r="BK146" s="152">
        <f>SUM(BK147:BK154)</f>
        <v>0</v>
      </c>
    </row>
    <row r="147" spans="2:65" s="1" customFormat="1" ht="31.5" customHeight="1">
      <c r="B147" s="125"/>
      <c r="C147" s="154" t="s">
        <v>196</v>
      </c>
      <c r="D147" s="154" t="s">
        <v>146</v>
      </c>
      <c r="E147" s="155" t="s">
        <v>197</v>
      </c>
      <c r="F147" s="243" t="s">
        <v>198</v>
      </c>
      <c r="G147" s="243"/>
      <c r="H147" s="243"/>
      <c r="I147" s="243"/>
      <c r="J147" s="156" t="s">
        <v>199</v>
      </c>
      <c r="K147" s="157">
        <v>14.952</v>
      </c>
      <c r="L147" s="239">
        <v>0</v>
      </c>
      <c r="M147" s="239"/>
      <c r="N147" s="240">
        <f>ROUND(L147*K147,2)</f>
        <v>0</v>
      </c>
      <c r="O147" s="240"/>
      <c r="P147" s="240"/>
      <c r="Q147" s="240"/>
      <c r="R147" s="128"/>
      <c r="T147" s="158" t="s">
        <v>5</v>
      </c>
      <c r="U147" s="45" t="s">
        <v>48</v>
      </c>
      <c r="V147" s="37"/>
      <c r="W147" s="159">
        <f>V147*K147</f>
        <v>0</v>
      </c>
      <c r="X147" s="159">
        <v>0</v>
      </c>
      <c r="Y147" s="159">
        <f>X147*K147</f>
        <v>0</v>
      </c>
      <c r="Z147" s="159">
        <v>0</v>
      </c>
      <c r="AA147" s="160">
        <f>Z147*K147</f>
        <v>0</v>
      </c>
      <c r="AR147" s="18" t="s">
        <v>150</v>
      </c>
      <c r="AT147" s="18" t="s">
        <v>146</v>
      </c>
      <c r="AU147" s="18" t="s">
        <v>24</v>
      </c>
      <c r="AY147" s="18" t="s">
        <v>145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8" t="s">
        <v>88</v>
      </c>
      <c r="BK147" s="101">
        <f>ROUND(L147*K147,2)</f>
        <v>0</v>
      </c>
      <c r="BL147" s="18" t="s">
        <v>150</v>
      </c>
      <c r="BM147" s="18" t="s">
        <v>200</v>
      </c>
    </row>
    <row r="148" spans="2:65" s="10" customFormat="1" ht="22.5" customHeight="1">
      <c r="B148" s="161"/>
      <c r="C148" s="162"/>
      <c r="D148" s="162"/>
      <c r="E148" s="163" t="s">
        <v>5</v>
      </c>
      <c r="F148" s="241" t="s">
        <v>201</v>
      </c>
      <c r="G148" s="242"/>
      <c r="H148" s="242"/>
      <c r="I148" s="242"/>
      <c r="J148" s="162"/>
      <c r="K148" s="164">
        <v>14.952</v>
      </c>
      <c r="L148" s="162"/>
      <c r="M148" s="162"/>
      <c r="N148" s="162"/>
      <c r="O148" s="162"/>
      <c r="P148" s="162"/>
      <c r="Q148" s="162"/>
      <c r="R148" s="165"/>
      <c r="T148" s="166"/>
      <c r="U148" s="162"/>
      <c r="V148" s="162"/>
      <c r="W148" s="162"/>
      <c r="X148" s="162"/>
      <c r="Y148" s="162"/>
      <c r="Z148" s="162"/>
      <c r="AA148" s="167"/>
      <c r="AT148" s="168" t="s">
        <v>153</v>
      </c>
      <c r="AU148" s="168" t="s">
        <v>24</v>
      </c>
      <c r="AV148" s="10" t="s">
        <v>24</v>
      </c>
      <c r="AW148" s="10" t="s">
        <v>41</v>
      </c>
      <c r="AX148" s="10" t="s">
        <v>88</v>
      </c>
      <c r="AY148" s="168" t="s">
        <v>145</v>
      </c>
    </row>
    <row r="149" spans="2:65" s="1" customFormat="1" ht="31.5" customHeight="1">
      <c r="B149" s="125"/>
      <c r="C149" s="154" t="s">
        <v>202</v>
      </c>
      <c r="D149" s="154" t="s">
        <v>146</v>
      </c>
      <c r="E149" s="155" t="s">
        <v>203</v>
      </c>
      <c r="F149" s="243" t="s">
        <v>204</v>
      </c>
      <c r="G149" s="243"/>
      <c r="H149" s="243"/>
      <c r="I149" s="243"/>
      <c r="J149" s="156" t="s">
        <v>199</v>
      </c>
      <c r="K149" s="157">
        <v>134.56800000000001</v>
      </c>
      <c r="L149" s="239">
        <v>0</v>
      </c>
      <c r="M149" s="239"/>
      <c r="N149" s="240">
        <f>ROUND(L149*K149,2)</f>
        <v>0</v>
      </c>
      <c r="O149" s="240"/>
      <c r="P149" s="240"/>
      <c r="Q149" s="240"/>
      <c r="R149" s="128"/>
      <c r="T149" s="158" t="s">
        <v>5</v>
      </c>
      <c r="U149" s="45" t="s">
        <v>48</v>
      </c>
      <c r="V149" s="37"/>
      <c r="W149" s="159">
        <f>V149*K149</f>
        <v>0</v>
      </c>
      <c r="X149" s="159">
        <v>0</v>
      </c>
      <c r="Y149" s="159">
        <f>X149*K149</f>
        <v>0</v>
      </c>
      <c r="Z149" s="159">
        <v>0</v>
      </c>
      <c r="AA149" s="160">
        <f>Z149*K149</f>
        <v>0</v>
      </c>
      <c r="AR149" s="18" t="s">
        <v>150</v>
      </c>
      <c r="AT149" s="18" t="s">
        <v>146</v>
      </c>
      <c r="AU149" s="18" t="s">
        <v>24</v>
      </c>
      <c r="AY149" s="18" t="s">
        <v>145</v>
      </c>
      <c r="BE149" s="101">
        <f>IF(U149="základní",N149,0)</f>
        <v>0</v>
      </c>
      <c r="BF149" s="101">
        <f>IF(U149="snížená",N149,0)</f>
        <v>0</v>
      </c>
      <c r="BG149" s="101">
        <f>IF(U149="zákl. přenesená",N149,0)</f>
        <v>0</v>
      </c>
      <c r="BH149" s="101">
        <f>IF(U149="sníž. přenesená",N149,0)</f>
        <v>0</v>
      </c>
      <c r="BI149" s="101">
        <f>IF(U149="nulová",N149,0)</f>
        <v>0</v>
      </c>
      <c r="BJ149" s="18" t="s">
        <v>88</v>
      </c>
      <c r="BK149" s="101">
        <f>ROUND(L149*K149,2)</f>
        <v>0</v>
      </c>
      <c r="BL149" s="18" t="s">
        <v>150</v>
      </c>
      <c r="BM149" s="18" t="s">
        <v>205</v>
      </c>
    </row>
    <row r="150" spans="2:65" s="10" customFormat="1" ht="22.5" customHeight="1">
      <c r="B150" s="161"/>
      <c r="C150" s="162"/>
      <c r="D150" s="162"/>
      <c r="E150" s="163" t="s">
        <v>5</v>
      </c>
      <c r="F150" s="241" t="s">
        <v>206</v>
      </c>
      <c r="G150" s="242"/>
      <c r="H150" s="242"/>
      <c r="I150" s="242"/>
      <c r="J150" s="162"/>
      <c r="K150" s="164">
        <v>134.56800000000001</v>
      </c>
      <c r="L150" s="162"/>
      <c r="M150" s="162"/>
      <c r="N150" s="162"/>
      <c r="O150" s="162"/>
      <c r="P150" s="162"/>
      <c r="Q150" s="162"/>
      <c r="R150" s="165"/>
      <c r="T150" s="166"/>
      <c r="U150" s="162"/>
      <c r="V150" s="162"/>
      <c r="W150" s="162"/>
      <c r="X150" s="162"/>
      <c r="Y150" s="162"/>
      <c r="Z150" s="162"/>
      <c r="AA150" s="167"/>
      <c r="AT150" s="168" t="s">
        <v>153</v>
      </c>
      <c r="AU150" s="168" t="s">
        <v>24</v>
      </c>
      <c r="AV150" s="10" t="s">
        <v>24</v>
      </c>
      <c r="AW150" s="10" t="s">
        <v>41</v>
      </c>
      <c r="AX150" s="10" t="s">
        <v>88</v>
      </c>
      <c r="AY150" s="168" t="s">
        <v>145</v>
      </c>
    </row>
    <row r="151" spans="2:65" s="1" customFormat="1" ht="31.5" customHeight="1">
      <c r="B151" s="125"/>
      <c r="C151" s="154" t="s">
        <v>207</v>
      </c>
      <c r="D151" s="154" t="s">
        <v>146</v>
      </c>
      <c r="E151" s="155" t="s">
        <v>208</v>
      </c>
      <c r="F151" s="243" t="s">
        <v>209</v>
      </c>
      <c r="G151" s="243"/>
      <c r="H151" s="243"/>
      <c r="I151" s="243"/>
      <c r="J151" s="156" t="s">
        <v>199</v>
      </c>
      <c r="K151" s="157">
        <v>3.9159999999999999</v>
      </c>
      <c r="L151" s="239">
        <v>0</v>
      </c>
      <c r="M151" s="239"/>
      <c r="N151" s="240">
        <f>ROUND(L151*K151,2)</f>
        <v>0</v>
      </c>
      <c r="O151" s="240"/>
      <c r="P151" s="240"/>
      <c r="Q151" s="240"/>
      <c r="R151" s="128"/>
      <c r="T151" s="158" t="s">
        <v>5</v>
      </c>
      <c r="U151" s="45" t="s">
        <v>48</v>
      </c>
      <c r="V151" s="37"/>
      <c r="W151" s="159">
        <f>V151*K151</f>
        <v>0</v>
      </c>
      <c r="X151" s="159">
        <v>0</v>
      </c>
      <c r="Y151" s="159">
        <f>X151*K151</f>
        <v>0</v>
      </c>
      <c r="Z151" s="159">
        <v>0</v>
      </c>
      <c r="AA151" s="160">
        <f>Z151*K151</f>
        <v>0</v>
      </c>
      <c r="AR151" s="18" t="s">
        <v>150</v>
      </c>
      <c r="AT151" s="18" t="s">
        <v>146</v>
      </c>
      <c r="AU151" s="18" t="s">
        <v>24</v>
      </c>
      <c r="AY151" s="18" t="s">
        <v>145</v>
      </c>
      <c r="BE151" s="101">
        <f>IF(U151="základní",N151,0)</f>
        <v>0</v>
      </c>
      <c r="BF151" s="101">
        <f>IF(U151="snížená",N151,0)</f>
        <v>0</v>
      </c>
      <c r="BG151" s="101">
        <f>IF(U151="zákl. přenesená",N151,0)</f>
        <v>0</v>
      </c>
      <c r="BH151" s="101">
        <f>IF(U151="sníž. přenesená",N151,0)</f>
        <v>0</v>
      </c>
      <c r="BI151" s="101">
        <f>IF(U151="nulová",N151,0)</f>
        <v>0</v>
      </c>
      <c r="BJ151" s="18" t="s">
        <v>88</v>
      </c>
      <c r="BK151" s="101">
        <f>ROUND(L151*K151,2)</f>
        <v>0</v>
      </c>
      <c r="BL151" s="18" t="s">
        <v>150</v>
      </c>
      <c r="BM151" s="18" t="s">
        <v>210</v>
      </c>
    </row>
    <row r="152" spans="2:65" s="10" customFormat="1" ht="22.5" customHeight="1">
      <c r="B152" s="161"/>
      <c r="C152" s="162"/>
      <c r="D152" s="162"/>
      <c r="E152" s="163" t="s">
        <v>5</v>
      </c>
      <c r="F152" s="241" t="s">
        <v>211</v>
      </c>
      <c r="G152" s="242"/>
      <c r="H152" s="242"/>
      <c r="I152" s="242"/>
      <c r="J152" s="162"/>
      <c r="K152" s="164">
        <v>3.9159999999999999</v>
      </c>
      <c r="L152" s="162"/>
      <c r="M152" s="162"/>
      <c r="N152" s="162"/>
      <c r="O152" s="162"/>
      <c r="P152" s="162"/>
      <c r="Q152" s="162"/>
      <c r="R152" s="165"/>
      <c r="T152" s="166"/>
      <c r="U152" s="162"/>
      <c r="V152" s="162"/>
      <c r="W152" s="162"/>
      <c r="X152" s="162"/>
      <c r="Y152" s="162"/>
      <c r="Z152" s="162"/>
      <c r="AA152" s="167"/>
      <c r="AT152" s="168" t="s">
        <v>153</v>
      </c>
      <c r="AU152" s="168" t="s">
        <v>24</v>
      </c>
      <c r="AV152" s="10" t="s">
        <v>24</v>
      </c>
      <c r="AW152" s="10" t="s">
        <v>41</v>
      </c>
      <c r="AX152" s="10" t="s">
        <v>88</v>
      </c>
      <c r="AY152" s="168" t="s">
        <v>145</v>
      </c>
    </row>
    <row r="153" spans="2:65" s="1" customFormat="1" ht="31.5" customHeight="1">
      <c r="B153" s="125"/>
      <c r="C153" s="154" t="s">
        <v>11</v>
      </c>
      <c r="D153" s="154" t="s">
        <v>146</v>
      </c>
      <c r="E153" s="155" t="s">
        <v>212</v>
      </c>
      <c r="F153" s="243" t="s">
        <v>213</v>
      </c>
      <c r="G153" s="243"/>
      <c r="H153" s="243"/>
      <c r="I153" s="243"/>
      <c r="J153" s="156" t="s">
        <v>199</v>
      </c>
      <c r="K153" s="157">
        <v>11.036</v>
      </c>
      <c r="L153" s="239">
        <v>0</v>
      </c>
      <c r="M153" s="239"/>
      <c r="N153" s="240">
        <f>ROUND(L153*K153,2)</f>
        <v>0</v>
      </c>
      <c r="O153" s="240"/>
      <c r="P153" s="240"/>
      <c r="Q153" s="240"/>
      <c r="R153" s="128"/>
      <c r="T153" s="158" t="s">
        <v>5</v>
      </c>
      <c r="U153" s="45" t="s">
        <v>48</v>
      </c>
      <c r="V153" s="37"/>
      <c r="W153" s="159">
        <f>V153*K153</f>
        <v>0</v>
      </c>
      <c r="X153" s="159">
        <v>0</v>
      </c>
      <c r="Y153" s="159">
        <f>X153*K153</f>
        <v>0</v>
      </c>
      <c r="Z153" s="159">
        <v>0</v>
      </c>
      <c r="AA153" s="160">
        <f>Z153*K153</f>
        <v>0</v>
      </c>
      <c r="AR153" s="18" t="s">
        <v>150</v>
      </c>
      <c r="AT153" s="18" t="s">
        <v>146</v>
      </c>
      <c r="AU153" s="18" t="s">
        <v>24</v>
      </c>
      <c r="AY153" s="18" t="s">
        <v>145</v>
      </c>
      <c r="BE153" s="101">
        <f>IF(U153="základní",N153,0)</f>
        <v>0</v>
      </c>
      <c r="BF153" s="101">
        <f>IF(U153="snížená",N153,0)</f>
        <v>0</v>
      </c>
      <c r="BG153" s="101">
        <f>IF(U153="zákl. přenesená",N153,0)</f>
        <v>0</v>
      </c>
      <c r="BH153" s="101">
        <f>IF(U153="sníž. přenesená",N153,0)</f>
        <v>0</v>
      </c>
      <c r="BI153" s="101">
        <f>IF(U153="nulová",N153,0)</f>
        <v>0</v>
      </c>
      <c r="BJ153" s="18" t="s">
        <v>88</v>
      </c>
      <c r="BK153" s="101">
        <f>ROUND(L153*K153,2)</f>
        <v>0</v>
      </c>
      <c r="BL153" s="18" t="s">
        <v>150</v>
      </c>
      <c r="BM153" s="18" t="s">
        <v>214</v>
      </c>
    </row>
    <row r="154" spans="2:65" s="10" customFormat="1" ht="22.5" customHeight="1">
      <c r="B154" s="161"/>
      <c r="C154" s="162"/>
      <c r="D154" s="162"/>
      <c r="E154" s="163" t="s">
        <v>5</v>
      </c>
      <c r="F154" s="241" t="s">
        <v>215</v>
      </c>
      <c r="G154" s="242"/>
      <c r="H154" s="242"/>
      <c r="I154" s="242"/>
      <c r="J154" s="162"/>
      <c r="K154" s="164">
        <v>11.036</v>
      </c>
      <c r="L154" s="162"/>
      <c r="M154" s="162"/>
      <c r="N154" s="162"/>
      <c r="O154" s="162"/>
      <c r="P154" s="162"/>
      <c r="Q154" s="162"/>
      <c r="R154" s="165"/>
      <c r="T154" s="166"/>
      <c r="U154" s="162"/>
      <c r="V154" s="162"/>
      <c r="W154" s="162"/>
      <c r="X154" s="162"/>
      <c r="Y154" s="162"/>
      <c r="Z154" s="162"/>
      <c r="AA154" s="167"/>
      <c r="AT154" s="168" t="s">
        <v>153</v>
      </c>
      <c r="AU154" s="168" t="s">
        <v>24</v>
      </c>
      <c r="AV154" s="10" t="s">
        <v>24</v>
      </c>
      <c r="AW154" s="10" t="s">
        <v>41</v>
      </c>
      <c r="AX154" s="10" t="s">
        <v>88</v>
      </c>
      <c r="AY154" s="168" t="s">
        <v>145</v>
      </c>
    </row>
    <row r="155" spans="2:65" s="9" customFormat="1" ht="29.85" customHeight="1">
      <c r="B155" s="143"/>
      <c r="C155" s="144"/>
      <c r="D155" s="153" t="s">
        <v>121</v>
      </c>
      <c r="E155" s="153"/>
      <c r="F155" s="153"/>
      <c r="G155" s="153"/>
      <c r="H155" s="153"/>
      <c r="I155" s="153"/>
      <c r="J155" s="153"/>
      <c r="K155" s="153"/>
      <c r="L155" s="153"/>
      <c r="M155" s="153"/>
      <c r="N155" s="249">
        <f>BK155</f>
        <v>0</v>
      </c>
      <c r="O155" s="250"/>
      <c r="P155" s="250"/>
      <c r="Q155" s="250"/>
      <c r="R155" s="146"/>
      <c r="T155" s="147"/>
      <c r="U155" s="144"/>
      <c r="V155" s="144"/>
      <c r="W155" s="148">
        <f>W156</f>
        <v>0</v>
      </c>
      <c r="X155" s="144"/>
      <c r="Y155" s="148">
        <f>Y156</f>
        <v>0</v>
      </c>
      <c r="Z155" s="144"/>
      <c r="AA155" s="149">
        <f>AA156</f>
        <v>0</v>
      </c>
      <c r="AR155" s="150" t="s">
        <v>88</v>
      </c>
      <c r="AT155" s="151" t="s">
        <v>82</v>
      </c>
      <c r="AU155" s="151" t="s">
        <v>88</v>
      </c>
      <c r="AY155" s="150" t="s">
        <v>145</v>
      </c>
      <c r="BK155" s="152">
        <f>BK156</f>
        <v>0</v>
      </c>
    </row>
    <row r="156" spans="2:65" s="1" customFormat="1" ht="31.5" customHeight="1">
      <c r="B156" s="125"/>
      <c r="C156" s="154" t="s">
        <v>216</v>
      </c>
      <c r="D156" s="154" t="s">
        <v>146</v>
      </c>
      <c r="E156" s="155" t="s">
        <v>217</v>
      </c>
      <c r="F156" s="243" t="s">
        <v>218</v>
      </c>
      <c r="G156" s="243"/>
      <c r="H156" s="243"/>
      <c r="I156" s="243"/>
      <c r="J156" s="156" t="s">
        <v>199</v>
      </c>
      <c r="K156" s="157">
        <v>15.833</v>
      </c>
      <c r="L156" s="239">
        <v>0</v>
      </c>
      <c r="M156" s="239"/>
      <c r="N156" s="240">
        <f>ROUND(L156*K156,2)</f>
        <v>0</v>
      </c>
      <c r="O156" s="240"/>
      <c r="P156" s="240"/>
      <c r="Q156" s="240"/>
      <c r="R156" s="128"/>
      <c r="T156" s="158" t="s">
        <v>5</v>
      </c>
      <c r="U156" s="45" t="s">
        <v>48</v>
      </c>
      <c r="V156" s="37"/>
      <c r="W156" s="159">
        <f>V156*K156</f>
        <v>0</v>
      </c>
      <c r="X156" s="159">
        <v>0</v>
      </c>
      <c r="Y156" s="159">
        <f>X156*K156</f>
        <v>0</v>
      </c>
      <c r="Z156" s="159">
        <v>0</v>
      </c>
      <c r="AA156" s="160">
        <f>Z156*K156</f>
        <v>0</v>
      </c>
      <c r="AR156" s="18" t="s">
        <v>150</v>
      </c>
      <c r="AT156" s="18" t="s">
        <v>146</v>
      </c>
      <c r="AU156" s="18" t="s">
        <v>24</v>
      </c>
      <c r="AY156" s="18" t="s">
        <v>145</v>
      </c>
      <c r="BE156" s="101">
        <f>IF(U156="základní",N156,0)</f>
        <v>0</v>
      </c>
      <c r="BF156" s="101">
        <f>IF(U156="snížená",N156,0)</f>
        <v>0</v>
      </c>
      <c r="BG156" s="101">
        <f>IF(U156="zákl. přenesená",N156,0)</f>
        <v>0</v>
      </c>
      <c r="BH156" s="101">
        <f>IF(U156="sníž. přenesená",N156,0)</f>
        <v>0</v>
      </c>
      <c r="BI156" s="101">
        <f>IF(U156="nulová",N156,0)</f>
        <v>0</v>
      </c>
      <c r="BJ156" s="18" t="s">
        <v>88</v>
      </c>
      <c r="BK156" s="101">
        <f>ROUND(L156*K156,2)</f>
        <v>0</v>
      </c>
      <c r="BL156" s="18" t="s">
        <v>150</v>
      </c>
      <c r="BM156" s="18" t="s">
        <v>219</v>
      </c>
    </row>
    <row r="157" spans="2:65" s="1" customFormat="1" ht="49.9" customHeight="1">
      <c r="B157" s="36"/>
      <c r="C157" s="37"/>
      <c r="D157" s="145" t="s">
        <v>220</v>
      </c>
      <c r="E157" s="37"/>
      <c r="F157" s="37"/>
      <c r="G157" s="37"/>
      <c r="H157" s="37"/>
      <c r="I157" s="37"/>
      <c r="J157" s="37"/>
      <c r="K157" s="37"/>
      <c r="L157" s="37"/>
      <c r="M157" s="37"/>
      <c r="N157" s="246">
        <f t="shared" ref="N157:N162" si="5">BK157</f>
        <v>0</v>
      </c>
      <c r="O157" s="247"/>
      <c r="P157" s="247"/>
      <c r="Q157" s="247"/>
      <c r="R157" s="38"/>
      <c r="T157" s="169"/>
      <c r="U157" s="37"/>
      <c r="V157" s="37"/>
      <c r="W157" s="37"/>
      <c r="X157" s="37"/>
      <c r="Y157" s="37"/>
      <c r="Z157" s="37"/>
      <c r="AA157" s="75"/>
      <c r="AT157" s="18" t="s">
        <v>82</v>
      </c>
      <c r="AU157" s="18" t="s">
        <v>83</v>
      </c>
      <c r="AY157" s="18" t="s">
        <v>221</v>
      </c>
      <c r="BK157" s="101">
        <f>SUM(BK158:BK162)</f>
        <v>0</v>
      </c>
    </row>
    <row r="158" spans="2:65" s="1" customFormat="1" ht="22.35" customHeight="1">
      <c r="B158" s="36"/>
      <c r="C158" s="170" t="s">
        <v>5</v>
      </c>
      <c r="D158" s="170" t="s">
        <v>146</v>
      </c>
      <c r="E158" s="171" t="s">
        <v>5</v>
      </c>
      <c r="F158" s="245" t="s">
        <v>5</v>
      </c>
      <c r="G158" s="245"/>
      <c r="H158" s="245"/>
      <c r="I158" s="245"/>
      <c r="J158" s="172" t="s">
        <v>5</v>
      </c>
      <c r="K158" s="173"/>
      <c r="L158" s="239"/>
      <c r="M158" s="244"/>
      <c r="N158" s="244">
        <f t="shared" si="5"/>
        <v>0</v>
      </c>
      <c r="O158" s="244"/>
      <c r="P158" s="244"/>
      <c r="Q158" s="244"/>
      <c r="R158" s="38"/>
      <c r="T158" s="158" t="s">
        <v>5</v>
      </c>
      <c r="U158" s="174" t="s">
        <v>48</v>
      </c>
      <c r="V158" s="37"/>
      <c r="W158" s="37"/>
      <c r="X158" s="37"/>
      <c r="Y158" s="37"/>
      <c r="Z158" s="37"/>
      <c r="AA158" s="75"/>
      <c r="AT158" s="18" t="s">
        <v>221</v>
      </c>
      <c r="AU158" s="18" t="s">
        <v>88</v>
      </c>
      <c r="AY158" s="18" t="s">
        <v>221</v>
      </c>
      <c r="BE158" s="101">
        <f>IF(U158="základní",N158,0)</f>
        <v>0</v>
      </c>
      <c r="BF158" s="101">
        <f>IF(U158="snížená",N158,0)</f>
        <v>0</v>
      </c>
      <c r="BG158" s="101">
        <f>IF(U158="zákl. přenesená",N158,0)</f>
        <v>0</v>
      </c>
      <c r="BH158" s="101">
        <f>IF(U158="sníž. přenesená",N158,0)</f>
        <v>0</v>
      </c>
      <c r="BI158" s="101">
        <f>IF(U158="nulová",N158,0)</f>
        <v>0</v>
      </c>
      <c r="BJ158" s="18" t="s">
        <v>88</v>
      </c>
      <c r="BK158" s="101">
        <f>L158*K158</f>
        <v>0</v>
      </c>
    </row>
    <row r="159" spans="2:65" s="1" customFormat="1" ht="22.35" customHeight="1">
      <c r="B159" s="36"/>
      <c r="C159" s="170" t="s">
        <v>5</v>
      </c>
      <c r="D159" s="170" t="s">
        <v>146</v>
      </c>
      <c r="E159" s="171" t="s">
        <v>5</v>
      </c>
      <c r="F159" s="245" t="s">
        <v>5</v>
      </c>
      <c r="G159" s="245"/>
      <c r="H159" s="245"/>
      <c r="I159" s="245"/>
      <c r="J159" s="172" t="s">
        <v>5</v>
      </c>
      <c r="K159" s="173"/>
      <c r="L159" s="239"/>
      <c r="M159" s="244"/>
      <c r="N159" s="244">
        <f t="shared" si="5"/>
        <v>0</v>
      </c>
      <c r="O159" s="244"/>
      <c r="P159" s="244"/>
      <c r="Q159" s="244"/>
      <c r="R159" s="38"/>
      <c r="T159" s="158" t="s">
        <v>5</v>
      </c>
      <c r="U159" s="174" t="s">
        <v>48</v>
      </c>
      <c r="V159" s="37"/>
      <c r="W159" s="37"/>
      <c r="X159" s="37"/>
      <c r="Y159" s="37"/>
      <c r="Z159" s="37"/>
      <c r="AA159" s="75"/>
      <c r="AT159" s="18" t="s">
        <v>221</v>
      </c>
      <c r="AU159" s="18" t="s">
        <v>88</v>
      </c>
      <c r="AY159" s="18" t="s">
        <v>221</v>
      </c>
      <c r="BE159" s="101">
        <f>IF(U159="základní",N159,0)</f>
        <v>0</v>
      </c>
      <c r="BF159" s="101">
        <f>IF(U159="snížená",N159,0)</f>
        <v>0</v>
      </c>
      <c r="BG159" s="101">
        <f>IF(U159="zákl. přenesená",N159,0)</f>
        <v>0</v>
      </c>
      <c r="BH159" s="101">
        <f>IF(U159="sníž. přenesená",N159,0)</f>
        <v>0</v>
      </c>
      <c r="BI159" s="101">
        <f>IF(U159="nulová",N159,0)</f>
        <v>0</v>
      </c>
      <c r="BJ159" s="18" t="s">
        <v>88</v>
      </c>
      <c r="BK159" s="101">
        <f>L159*K159</f>
        <v>0</v>
      </c>
    </row>
    <row r="160" spans="2:65" s="1" customFormat="1" ht="22.35" customHeight="1">
      <c r="B160" s="36"/>
      <c r="C160" s="170" t="s">
        <v>5</v>
      </c>
      <c r="D160" s="170" t="s">
        <v>146</v>
      </c>
      <c r="E160" s="171" t="s">
        <v>5</v>
      </c>
      <c r="F160" s="245" t="s">
        <v>5</v>
      </c>
      <c r="G160" s="245"/>
      <c r="H160" s="245"/>
      <c r="I160" s="245"/>
      <c r="J160" s="172" t="s">
        <v>5</v>
      </c>
      <c r="K160" s="173"/>
      <c r="L160" s="239"/>
      <c r="M160" s="244"/>
      <c r="N160" s="244">
        <f t="shared" si="5"/>
        <v>0</v>
      </c>
      <c r="O160" s="244"/>
      <c r="P160" s="244"/>
      <c r="Q160" s="244"/>
      <c r="R160" s="38"/>
      <c r="T160" s="158" t="s">
        <v>5</v>
      </c>
      <c r="U160" s="174" t="s">
        <v>48</v>
      </c>
      <c r="V160" s="37"/>
      <c r="W160" s="37"/>
      <c r="X160" s="37"/>
      <c r="Y160" s="37"/>
      <c r="Z160" s="37"/>
      <c r="AA160" s="75"/>
      <c r="AT160" s="18" t="s">
        <v>221</v>
      </c>
      <c r="AU160" s="18" t="s">
        <v>88</v>
      </c>
      <c r="AY160" s="18" t="s">
        <v>221</v>
      </c>
      <c r="BE160" s="101">
        <f>IF(U160="základní",N160,0)</f>
        <v>0</v>
      </c>
      <c r="BF160" s="101">
        <f>IF(U160="snížená",N160,0)</f>
        <v>0</v>
      </c>
      <c r="BG160" s="101">
        <f>IF(U160="zákl. přenesená",N160,0)</f>
        <v>0</v>
      </c>
      <c r="BH160" s="101">
        <f>IF(U160="sníž. přenesená",N160,0)</f>
        <v>0</v>
      </c>
      <c r="BI160" s="101">
        <f>IF(U160="nulová",N160,0)</f>
        <v>0</v>
      </c>
      <c r="BJ160" s="18" t="s">
        <v>88</v>
      </c>
      <c r="BK160" s="101">
        <f>L160*K160</f>
        <v>0</v>
      </c>
    </row>
    <row r="161" spans="2:63" s="1" customFormat="1" ht="22.35" customHeight="1">
      <c r="B161" s="36"/>
      <c r="C161" s="170" t="s">
        <v>5</v>
      </c>
      <c r="D161" s="170" t="s">
        <v>146</v>
      </c>
      <c r="E161" s="171" t="s">
        <v>5</v>
      </c>
      <c r="F161" s="245" t="s">
        <v>5</v>
      </c>
      <c r="G161" s="245"/>
      <c r="H161" s="245"/>
      <c r="I161" s="245"/>
      <c r="J161" s="172" t="s">
        <v>5</v>
      </c>
      <c r="K161" s="173"/>
      <c r="L161" s="239"/>
      <c r="M161" s="244"/>
      <c r="N161" s="244">
        <f t="shared" si="5"/>
        <v>0</v>
      </c>
      <c r="O161" s="244"/>
      <c r="P161" s="244"/>
      <c r="Q161" s="244"/>
      <c r="R161" s="38"/>
      <c r="T161" s="158" t="s">
        <v>5</v>
      </c>
      <c r="U161" s="174" t="s">
        <v>48</v>
      </c>
      <c r="V161" s="37"/>
      <c r="W161" s="37"/>
      <c r="X161" s="37"/>
      <c r="Y161" s="37"/>
      <c r="Z161" s="37"/>
      <c r="AA161" s="75"/>
      <c r="AT161" s="18" t="s">
        <v>221</v>
      </c>
      <c r="AU161" s="18" t="s">
        <v>88</v>
      </c>
      <c r="AY161" s="18" t="s">
        <v>221</v>
      </c>
      <c r="BE161" s="101">
        <f>IF(U161="základní",N161,0)</f>
        <v>0</v>
      </c>
      <c r="BF161" s="101">
        <f>IF(U161="snížená",N161,0)</f>
        <v>0</v>
      </c>
      <c r="BG161" s="101">
        <f>IF(U161="zákl. přenesená",N161,0)</f>
        <v>0</v>
      </c>
      <c r="BH161" s="101">
        <f>IF(U161="sníž. přenesená",N161,0)</f>
        <v>0</v>
      </c>
      <c r="BI161" s="101">
        <f>IF(U161="nulová",N161,0)</f>
        <v>0</v>
      </c>
      <c r="BJ161" s="18" t="s">
        <v>88</v>
      </c>
      <c r="BK161" s="101">
        <f>L161*K161</f>
        <v>0</v>
      </c>
    </row>
    <row r="162" spans="2:63" s="1" customFormat="1" ht="22.35" customHeight="1">
      <c r="B162" s="36"/>
      <c r="C162" s="170" t="s">
        <v>5</v>
      </c>
      <c r="D162" s="170" t="s">
        <v>146</v>
      </c>
      <c r="E162" s="171" t="s">
        <v>5</v>
      </c>
      <c r="F162" s="245" t="s">
        <v>5</v>
      </c>
      <c r="G162" s="245"/>
      <c r="H162" s="245"/>
      <c r="I162" s="245"/>
      <c r="J162" s="172" t="s">
        <v>5</v>
      </c>
      <c r="K162" s="173"/>
      <c r="L162" s="239"/>
      <c r="M162" s="244"/>
      <c r="N162" s="244">
        <f t="shared" si="5"/>
        <v>0</v>
      </c>
      <c r="O162" s="244"/>
      <c r="P162" s="244"/>
      <c r="Q162" s="244"/>
      <c r="R162" s="38"/>
      <c r="T162" s="158" t="s">
        <v>5</v>
      </c>
      <c r="U162" s="174" t="s">
        <v>48</v>
      </c>
      <c r="V162" s="57"/>
      <c r="W162" s="57"/>
      <c r="X162" s="57"/>
      <c r="Y162" s="57"/>
      <c r="Z162" s="57"/>
      <c r="AA162" s="59"/>
      <c r="AT162" s="18" t="s">
        <v>221</v>
      </c>
      <c r="AU162" s="18" t="s">
        <v>88</v>
      </c>
      <c r="AY162" s="18" t="s">
        <v>221</v>
      </c>
      <c r="BE162" s="101">
        <f>IF(U162="základní",N162,0)</f>
        <v>0</v>
      </c>
      <c r="BF162" s="101">
        <f>IF(U162="snížená",N162,0)</f>
        <v>0</v>
      </c>
      <c r="BG162" s="101">
        <f>IF(U162="zákl. přenesená",N162,0)</f>
        <v>0</v>
      </c>
      <c r="BH162" s="101">
        <f>IF(U162="sníž. přenesená",N162,0)</f>
        <v>0</v>
      </c>
      <c r="BI162" s="101">
        <f>IF(U162="nulová",N162,0)</f>
        <v>0</v>
      </c>
      <c r="BJ162" s="18" t="s">
        <v>88</v>
      </c>
      <c r="BK162" s="101">
        <f>L162*K162</f>
        <v>0</v>
      </c>
    </row>
    <row r="163" spans="2:63" s="1" customFormat="1" ht="6.95" customHeight="1">
      <c r="B163" s="60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2"/>
    </row>
  </sheetData>
  <mergeCells count="154">
    <mergeCell ref="S2:AC2"/>
    <mergeCell ref="N119:Q119"/>
    <mergeCell ref="N120:Q120"/>
    <mergeCell ref="N121:Q121"/>
    <mergeCell ref="N95:Q95"/>
    <mergeCell ref="M79:P79"/>
    <mergeCell ref="M81:Q81"/>
    <mergeCell ref="M82:Q82"/>
    <mergeCell ref="L37:P37"/>
    <mergeCell ref="O16:P16"/>
    <mergeCell ref="N156:Q156"/>
    <mergeCell ref="F158:I158"/>
    <mergeCell ref="L158:M158"/>
    <mergeCell ref="N128:Q128"/>
    <mergeCell ref="N141:Q141"/>
    <mergeCell ref="N146:Q146"/>
    <mergeCell ref="N155:Q155"/>
    <mergeCell ref="F162:I162"/>
    <mergeCell ref="L162:M162"/>
    <mergeCell ref="N162:Q162"/>
    <mergeCell ref="N157:Q157"/>
    <mergeCell ref="H1:K1"/>
    <mergeCell ref="F160:I160"/>
    <mergeCell ref="L160:M160"/>
    <mergeCell ref="N160:Q160"/>
    <mergeCell ref="F156:I156"/>
    <mergeCell ref="L156:M156"/>
    <mergeCell ref="N158:Q158"/>
    <mergeCell ref="F159:I159"/>
    <mergeCell ref="L159:M159"/>
    <mergeCell ref="N159:Q159"/>
    <mergeCell ref="F161:I161"/>
    <mergeCell ref="L161:M161"/>
    <mergeCell ref="N161:Q161"/>
    <mergeCell ref="F149:I149"/>
    <mergeCell ref="F152:I152"/>
    <mergeCell ref="F153:I153"/>
    <mergeCell ref="L153:M153"/>
    <mergeCell ref="N153:Q153"/>
    <mergeCell ref="F150:I150"/>
    <mergeCell ref="F151:I151"/>
    <mergeCell ref="L151:M151"/>
    <mergeCell ref="N151:Q151"/>
    <mergeCell ref="N142:Q142"/>
    <mergeCell ref="F154:I154"/>
    <mergeCell ref="F144:I144"/>
    <mergeCell ref="L144:M144"/>
    <mergeCell ref="N144:Q144"/>
    <mergeCell ref="F145:I145"/>
    <mergeCell ref="F147:I147"/>
    <mergeCell ref="L147:M147"/>
    <mergeCell ref="N147:Q147"/>
    <mergeCell ref="F148:I148"/>
    <mergeCell ref="F137:I137"/>
    <mergeCell ref="L149:M149"/>
    <mergeCell ref="N149:Q149"/>
    <mergeCell ref="F138:I138"/>
    <mergeCell ref="F139:I139"/>
    <mergeCell ref="L139:M139"/>
    <mergeCell ref="N139:Q139"/>
    <mergeCell ref="F140:I140"/>
    <mergeCell ref="F142:I142"/>
    <mergeCell ref="L142:M142"/>
    <mergeCell ref="N131:Q131"/>
    <mergeCell ref="F143:I143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26:I126"/>
    <mergeCell ref="L137:M137"/>
    <mergeCell ref="N137:Q137"/>
    <mergeCell ref="F127:I127"/>
    <mergeCell ref="F129:I129"/>
    <mergeCell ref="L129:M129"/>
    <mergeCell ref="N129:Q129"/>
    <mergeCell ref="F130:I130"/>
    <mergeCell ref="F131:I131"/>
    <mergeCell ref="L131:M131"/>
    <mergeCell ref="F118:I118"/>
    <mergeCell ref="F132:I132"/>
    <mergeCell ref="F122:I122"/>
    <mergeCell ref="L122:M122"/>
    <mergeCell ref="N122:Q122"/>
    <mergeCell ref="F123:I123"/>
    <mergeCell ref="F124:I124"/>
    <mergeCell ref="L124:M124"/>
    <mergeCell ref="N124:Q124"/>
    <mergeCell ref="F125:I125"/>
    <mergeCell ref="D99:H99"/>
    <mergeCell ref="N99:Q99"/>
    <mergeCell ref="L126:M126"/>
    <mergeCell ref="N126:Q126"/>
    <mergeCell ref="N101:Q101"/>
    <mergeCell ref="L103:Q103"/>
    <mergeCell ref="C109:Q109"/>
    <mergeCell ref="F111:P111"/>
    <mergeCell ref="M113:P113"/>
    <mergeCell ref="M115:Q115"/>
    <mergeCell ref="D96:H96"/>
    <mergeCell ref="N96:Q96"/>
    <mergeCell ref="D97:H97"/>
    <mergeCell ref="N97:Q97"/>
    <mergeCell ref="D98:H98"/>
    <mergeCell ref="N98:Q98"/>
    <mergeCell ref="N90:Q90"/>
    <mergeCell ref="N91:Q91"/>
    <mergeCell ref="N92:Q92"/>
    <mergeCell ref="N93:Q93"/>
    <mergeCell ref="L118:M118"/>
    <mergeCell ref="N118:Q118"/>
    <mergeCell ref="M116:Q116"/>
    <mergeCell ref="H39:J39"/>
    <mergeCell ref="N39:P39"/>
    <mergeCell ref="C75:Q75"/>
    <mergeCell ref="F77:P77"/>
    <mergeCell ref="D100:H100"/>
    <mergeCell ref="N100:Q100"/>
    <mergeCell ref="N86:Q86"/>
    <mergeCell ref="N87:Q87"/>
    <mergeCell ref="N88:Q88"/>
    <mergeCell ref="N89:Q89"/>
    <mergeCell ref="C84:G84"/>
    <mergeCell ref="N84:Q84"/>
    <mergeCell ref="H32:J32"/>
    <mergeCell ref="M32:P32"/>
    <mergeCell ref="H33:J33"/>
    <mergeCell ref="M33:P33"/>
    <mergeCell ref="H34:J34"/>
    <mergeCell ref="M34:P34"/>
    <mergeCell ref="H35:J35"/>
    <mergeCell ref="M35:P35"/>
    <mergeCell ref="M26:P26"/>
    <mergeCell ref="M27:P27"/>
    <mergeCell ref="M29:P29"/>
    <mergeCell ref="H31:J31"/>
    <mergeCell ref="M31:P31"/>
    <mergeCell ref="O17:P17"/>
    <mergeCell ref="O19:P19"/>
    <mergeCell ref="O20:P20"/>
    <mergeCell ref="E23:L23"/>
    <mergeCell ref="O10:P10"/>
    <mergeCell ref="O11:P11"/>
    <mergeCell ref="O13:P13"/>
    <mergeCell ref="E14:L14"/>
    <mergeCell ref="O14:P14"/>
    <mergeCell ref="C2:Q2"/>
    <mergeCell ref="C4:Q4"/>
    <mergeCell ref="F6:P6"/>
    <mergeCell ref="O8:P8"/>
  </mergeCells>
  <phoneticPr fontId="35" type="noConversion"/>
  <dataValidations count="2">
    <dataValidation type="list" allowBlank="1" showInputMessage="1" showErrorMessage="1" error="Povoleny jsou hodnoty K, M." sqref="D158:D163">
      <formula1>"K, M"</formula1>
    </dataValidation>
    <dataValidation type="list" allowBlank="1" showInputMessage="1" showErrorMessage="1" error="Povoleny jsou hodnoty základní, snížená, zákl. přenesená, sníž. přenesená, nulová." sqref="U158:U16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4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19003a - Parkoviště v ul....</vt:lpstr>
      <vt:lpstr>'19003a - Parkoviště v ul....'!Názvy_tisku</vt:lpstr>
      <vt:lpstr>'Rekapitulace stavby'!Názvy_tisku</vt:lpstr>
      <vt:lpstr>'19003a - Parkoviště v ul....'!Oblast_tisku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MACH-7E1154E989\Vlastník</dc:creator>
  <cp:lastModifiedBy>Vlastník</cp:lastModifiedBy>
  <dcterms:created xsi:type="dcterms:W3CDTF">2020-02-10T15:37:38Z</dcterms:created>
  <dcterms:modified xsi:type="dcterms:W3CDTF">2020-02-10T15:37:45Z</dcterms:modified>
</cp:coreProperties>
</file>